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J:\5 oz Info\Good 5oz Trial Savings Calculator\"/>
    </mc:Choice>
  </mc:AlternateContent>
  <xr:revisionPtr revIDLastSave="0" documentId="13_ncr:1_{DC74FDBF-33EF-4174-941F-5A73499F0FAA}" xr6:coauthVersionLast="43" xr6:coauthVersionMax="43" xr10:uidLastSave="{00000000-0000-0000-0000-000000000000}"/>
  <bookViews>
    <workbookView xWindow="-120" yWindow="-120" windowWidth="29040" windowHeight="15840" xr2:uid="{00000000-000D-0000-FFFF-FFFF00000000}"/>
  </bookViews>
  <sheets>
    <sheet name="Xp3 Gas Calculator" sheetId="1" r:id="rId1"/>
    <sheet name="Xp3 Diesel  Calculator" sheetId="9" r:id="rId2"/>
    <sheet name="Diesel Calculator" sheetId="7" state="hidden" r:id="rId3"/>
    <sheet name="Gas graph" sheetId="2" state="hidden" r:id="rId4"/>
    <sheet name="Diesel graph" sheetId="8" state="hidden"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9" l="1"/>
  <c r="J35" i="9" l="1"/>
  <c r="J44" i="1" l="1"/>
  <c r="J44" i="9"/>
  <c r="D46" i="9" l="1"/>
  <c r="D46" i="1"/>
  <c r="E40" i="9" l="1"/>
  <c r="D39" i="9"/>
  <c r="E38" i="9"/>
  <c r="D37" i="9"/>
  <c r="E36" i="9"/>
  <c r="D35" i="9"/>
  <c r="E34" i="9"/>
  <c r="D33" i="9"/>
  <c r="E32" i="9"/>
  <c r="D31" i="9"/>
  <c r="E30" i="9"/>
  <c r="D29" i="9"/>
  <c r="J28" i="9"/>
  <c r="E28" i="9"/>
  <c r="I27" i="9"/>
  <c r="D27" i="9"/>
  <c r="J26" i="9"/>
  <c r="E26" i="9"/>
  <c r="I25" i="9"/>
  <c r="D25" i="9"/>
  <c r="J24" i="9"/>
  <c r="E24" i="9"/>
  <c r="I23" i="9"/>
  <c r="D23" i="9"/>
  <c r="J22" i="9"/>
  <c r="E22" i="9"/>
  <c r="I21" i="9"/>
  <c r="D21" i="9"/>
  <c r="J20" i="9"/>
  <c r="E20" i="9"/>
  <c r="I19" i="9"/>
  <c r="J18" i="9"/>
  <c r="E18" i="9"/>
  <c r="I17" i="9"/>
  <c r="D17" i="9"/>
  <c r="J16" i="9"/>
  <c r="E16" i="9"/>
  <c r="I15" i="9"/>
  <c r="D15" i="9"/>
  <c r="J14" i="9"/>
  <c r="E14" i="9"/>
  <c r="I13" i="9"/>
  <c r="D13" i="9"/>
  <c r="J12" i="9"/>
  <c r="E12" i="9"/>
  <c r="I11" i="9"/>
  <c r="D11" i="9"/>
  <c r="J10" i="9"/>
  <c r="D43" i="9" s="1"/>
  <c r="E10" i="9"/>
  <c r="I9" i="9"/>
  <c r="D9" i="9"/>
  <c r="J8" i="9"/>
  <c r="J30" i="9" l="1"/>
  <c r="J36" i="9" s="1"/>
  <c r="D42" i="9"/>
  <c r="D44" i="9" s="1"/>
  <c r="J31" i="9" s="1"/>
  <c r="I17" i="1"/>
  <c r="I27" i="1"/>
  <c r="I25" i="1"/>
  <c r="I23" i="1"/>
  <c r="I21" i="1"/>
  <c r="I19" i="1"/>
  <c r="I15" i="1"/>
  <c r="I13" i="1"/>
  <c r="I11" i="1"/>
  <c r="I9" i="1"/>
  <c r="J18" i="1"/>
  <c r="D39" i="1"/>
  <c r="D37" i="1"/>
  <c r="D35" i="1"/>
  <c r="D33" i="1"/>
  <c r="D31" i="1"/>
  <c r="D29" i="1"/>
  <c r="D27" i="1"/>
  <c r="D25" i="1"/>
  <c r="D23" i="1"/>
  <c r="D21" i="1"/>
  <c r="D19" i="1"/>
  <c r="D17" i="1"/>
  <c r="D15" i="1"/>
  <c r="D13" i="1"/>
  <c r="D11" i="1"/>
  <c r="D9" i="1"/>
  <c r="J37" i="9" l="1"/>
  <c r="J38" i="9" s="1"/>
  <c r="J39" i="9" s="1"/>
  <c r="J32" i="9"/>
  <c r="B10" i="8"/>
  <c r="J44" i="7"/>
  <c r="J41" i="9" l="1"/>
  <c r="J40" i="9"/>
  <c r="E40" i="7"/>
  <c r="E38" i="7"/>
  <c r="E36" i="7"/>
  <c r="E34" i="7"/>
  <c r="E32" i="7"/>
  <c r="E30" i="7"/>
  <c r="J28" i="7"/>
  <c r="E28" i="7"/>
  <c r="J26" i="7"/>
  <c r="E26" i="7"/>
  <c r="J24" i="7"/>
  <c r="E24" i="7"/>
  <c r="J22" i="7"/>
  <c r="E22" i="7"/>
  <c r="J20" i="7"/>
  <c r="E20" i="7"/>
  <c r="J18" i="7"/>
  <c r="E18" i="7"/>
  <c r="J16" i="7"/>
  <c r="E16" i="7"/>
  <c r="J14" i="7"/>
  <c r="E14" i="7"/>
  <c r="J12" i="7"/>
  <c r="E12" i="7"/>
  <c r="J10" i="7"/>
  <c r="E10" i="7"/>
  <c r="J8" i="7"/>
  <c r="J8" i="1"/>
  <c r="B10" i="2"/>
  <c r="E40" i="1"/>
  <c r="J30" i="7" l="1"/>
  <c r="J36" i="7" s="1"/>
  <c r="J42" i="9"/>
  <c r="J43" i="9"/>
  <c r="J45" i="9" s="1"/>
  <c r="C13" i="2"/>
  <c r="C13" i="8"/>
  <c r="D42" i="7"/>
  <c r="D43" i="7"/>
  <c r="D45" i="9" l="1"/>
  <c r="C45" i="9"/>
  <c r="J47" i="9" s="1"/>
  <c r="D44" i="7"/>
  <c r="J31" i="7" s="1"/>
  <c r="J37" i="7" s="1"/>
  <c r="J38" i="7" s="1"/>
  <c r="J39" i="7" s="1"/>
  <c r="J41" i="7" s="1"/>
  <c r="J43" i="7" s="1"/>
  <c r="J45" i="7" s="1"/>
  <c r="J16" i="1"/>
  <c r="C14" i="8" l="1"/>
  <c r="C14" i="2"/>
  <c r="J40" i="7"/>
  <c r="J42" i="7"/>
  <c r="C45" i="7"/>
  <c r="J47" i="7" s="1"/>
  <c r="E30" i="1"/>
  <c r="D45" i="7" l="1"/>
  <c r="E38" i="1"/>
  <c r="E36" i="1"/>
  <c r="E34" i="1"/>
  <c r="E32" i="1"/>
  <c r="E28" i="1"/>
  <c r="E26" i="1"/>
  <c r="E24" i="1"/>
  <c r="E22" i="1"/>
  <c r="E20" i="1"/>
  <c r="E18" i="1"/>
  <c r="E16" i="1"/>
  <c r="E14" i="1"/>
  <c r="E12" i="1"/>
  <c r="E10" i="1"/>
  <c r="J10" i="1"/>
  <c r="J12" i="1"/>
  <c r="J14" i="1"/>
  <c r="J20" i="1"/>
  <c r="J22" i="1"/>
  <c r="J24" i="1"/>
  <c r="J26" i="1"/>
  <c r="J28" i="1"/>
  <c r="J30" i="1" l="1"/>
  <c r="D43" i="1"/>
  <c r="D42" i="1"/>
  <c r="J36" i="1" l="1"/>
  <c r="B4" i="8"/>
  <c r="B4" i="2"/>
  <c r="D44" i="1"/>
  <c r="J31" i="1" s="1"/>
  <c r="J32" i="1" s="1"/>
  <c r="J37" i="1" l="1"/>
  <c r="J38" i="1" s="1"/>
  <c r="J39" i="1" s="1"/>
  <c r="B5" i="2"/>
  <c r="B5" i="8"/>
  <c r="J41" i="1" l="1"/>
  <c r="J43" i="1" s="1"/>
  <c r="J45" i="1" s="1"/>
  <c r="J40" i="1"/>
  <c r="C45" i="1" l="1"/>
  <c r="J47" i="1" s="1"/>
  <c r="J42" i="1"/>
  <c r="D45" i="1" l="1"/>
</calcChain>
</file>

<file path=xl/sharedStrings.xml><?xml version="1.0" encoding="utf-8"?>
<sst xmlns="http://schemas.openxmlformats.org/spreadsheetml/2006/main" count="523" uniqueCount="144">
  <si>
    <t xml:space="preserve">           </t>
  </si>
  <si>
    <t xml:space="preserve">Odometer - </t>
  </si>
  <si>
    <t>Odometer -</t>
  </si>
  <si>
    <t xml:space="preserve">Odomter - </t>
  </si>
  <si>
    <t>Odometer-</t>
  </si>
  <si>
    <t xml:space="preserve">Odometer-  </t>
  </si>
  <si>
    <t>Fill Tank Completely &amp; Record Odometer</t>
  </si>
  <si>
    <t>Tank #1</t>
  </si>
  <si>
    <t>Tank #2</t>
  </si>
  <si>
    <t xml:space="preserve"> MPG W/Out Xp3</t>
  </si>
  <si>
    <t>MPG With Xp3</t>
  </si>
  <si>
    <t>Tank #3</t>
  </si>
  <si>
    <t xml:space="preserve">Tank #4 </t>
  </si>
  <si>
    <t>Tank #5</t>
  </si>
  <si>
    <t>Tank #7</t>
  </si>
  <si>
    <t>Tank #8</t>
  </si>
  <si>
    <t>Tank #9</t>
  </si>
  <si>
    <t>Tank #10</t>
  </si>
  <si>
    <t>Starting Tank</t>
  </si>
  <si>
    <t>-----------------</t>
  </si>
  <si>
    <t xml:space="preserve">Odometer- </t>
  </si>
  <si>
    <t>-------------------</t>
  </si>
  <si>
    <t xml:space="preserve">                                                               </t>
  </si>
  <si>
    <t>X</t>
  </si>
  <si>
    <t>Tank #5:  (Without Xp3)</t>
  </si>
  <si>
    <t>Tank #4:  (Without Xp3)</t>
  </si>
  <si>
    <t>Tank #3:  (Without Xp3)</t>
  </si>
  <si>
    <t>Tank #2:  (Without Xp3)</t>
  </si>
  <si>
    <r>
      <t xml:space="preserve">Tank #1: </t>
    </r>
    <r>
      <rPr>
        <b/>
        <sz val="11"/>
        <color theme="1"/>
        <rFont val="Calibri"/>
        <family val="2"/>
        <scheme val="minor"/>
      </rPr>
      <t xml:space="preserve"> </t>
    </r>
    <r>
      <rPr>
        <sz val="11"/>
        <color theme="1"/>
        <rFont val="Calibri"/>
        <family val="2"/>
        <scheme val="minor"/>
      </rPr>
      <t>(Without Xp3)</t>
    </r>
  </si>
  <si>
    <t>Tank #14:   (Treated With Xp3)</t>
  </si>
  <si>
    <t>Tank #13:   (Treated With Xp3)</t>
  </si>
  <si>
    <t>Tank #12:   (Treated With Xp3)</t>
  </si>
  <si>
    <t>Tank #11</t>
  </si>
  <si>
    <t>Tank #12</t>
  </si>
  <si>
    <t>Tank #13</t>
  </si>
  <si>
    <t>Tank #14</t>
  </si>
  <si>
    <t>Tank #15</t>
  </si>
  <si>
    <t xml:space="preserve"> </t>
  </si>
  <si>
    <t>Gal. Filled</t>
  </si>
  <si>
    <t>Tank #6:   Started Using Xp3 In This Tank, But MPG Is Without Xp3.</t>
  </si>
  <si>
    <t>Started Using Xp3 Tank #6</t>
  </si>
  <si>
    <t>Tank #7:   (Treated With Xp3)</t>
  </si>
  <si>
    <t>Tank #8:   (Treated With Xp3)</t>
  </si>
  <si>
    <t>Tank #9:   (Treated With Xp3)</t>
  </si>
  <si>
    <t>Tank #10:  (Treated With Xp3)</t>
  </si>
  <si>
    <t>Tank #11:   (Treated With Xp3)</t>
  </si>
  <si>
    <t xml:space="preserve">         The Starting Tank-#5 Were Completed Without Using Xp3</t>
  </si>
  <si>
    <t>How Many Gallons Does It Take To Fill Your Empty Tank?</t>
  </si>
  <si>
    <t>Customer Name:</t>
  </si>
  <si>
    <t>Today's Date:</t>
  </si>
  <si>
    <t>Estimated Gross Savings Per Gallon When Using Xp3</t>
  </si>
  <si>
    <t>Type Here</t>
  </si>
  <si>
    <t>Name of Xp3 Distributor:</t>
  </si>
  <si>
    <t>Contact Number of Xp3 Distributor:</t>
  </si>
  <si>
    <t>Average MPG Tanks #1- #6 Without Xp3:</t>
  </si>
  <si>
    <r>
      <rPr>
        <b/>
        <sz val="11"/>
        <color theme="1"/>
        <rFont val="Calibri"/>
        <family val="2"/>
        <scheme val="minor"/>
      </rPr>
      <t>If Necessary</t>
    </r>
    <r>
      <rPr>
        <sz val="11"/>
        <color theme="1"/>
        <rFont val="Calibri"/>
        <family val="2"/>
        <scheme val="minor"/>
      </rPr>
      <t xml:space="preserve"> -Tank #21: (Treated With Xp3) </t>
    </r>
  </si>
  <si>
    <r>
      <rPr>
        <b/>
        <sz val="11"/>
        <color theme="1"/>
        <rFont val="Calibri"/>
        <family val="2"/>
        <scheme val="minor"/>
      </rPr>
      <t>If Necessary</t>
    </r>
    <r>
      <rPr>
        <sz val="11"/>
        <color theme="1"/>
        <rFont val="Calibri"/>
        <family val="2"/>
        <scheme val="minor"/>
      </rPr>
      <t xml:space="preserve"> -Tank #22: (Treated With Xp3) </t>
    </r>
  </si>
  <si>
    <r>
      <rPr>
        <b/>
        <sz val="11"/>
        <color theme="1"/>
        <rFont val="Calibri"/>
        <family val="2"/>
        <scheme val="minor"/>
      </rPr>
      <t>If Necessary</t>
    </r>
    <r>
      <rPr>
        <sz val="11"/>
        <color theme="1"/>
        <rFont val="Calibri"/>
        <family val="2"/>
        <scheme val="minor"/>
      </rPr>
      <t xml:space="preserve"> -Tank #23: (Treated With Xp3) </t>
    </r>
  </si>
  <si>
    <r>
      <rPr>
        <b/>
        <sz val="11"/>
        <color theme="1"/>
        <rFont val="Calibri"/>
        <family val="2"/>
        <scheme val="minor"/>
      </rPr>
      <t>If Necessary</t>
    </r>
    <r>
      <rPr>
        <sz val="11"/>
        <color theme="1"/>
        <rFont val="Calibri"/>
        <family val="2"/>
        <scheme val="minor"/>
      </rPr>
      <t xml:space="preserve"> -Tank #24: (Treated With Xp3) </t>
    </r>
  </si>
  <si>
    <r>
      <rPr>
        <b/>
        <sz val="11"/>
        <color theme="1"/>
        <rFont val="Calibri"/>
        <family val="2"/>
        <scheme val="minor"/>
      </rPr>
      <t>If Necessary</t>
    </r>
    <r>
      <rPr>
        <sz val="11"/>
        <color theme="1"/>
        <rFont val="Calibri"/>
        <family val="2"/>
        <scheme val="minor"/>
      </rPr>
      <t xml:space="preserve"> -Tank #25: (Treated With Xp3) </t>
    </r>
  </si>
  <si>
    <r>
      <rPr>
        <b/>
        <sz val="11"/>
        <color theme="1"/>
        <rFont val="Calibri"/>
        <family val="2"/>
        <scheme val="minor"/>
      </rPr>
      <t>If Necessary</t>
    </r>
    <r>
      <rPr>
        <sz val="11"/>
        <color theme="1"/>
        <rFont val="Calibri"/>
        <family val="2"/>
        <scheme val="minor"/>
      </rPr>
      <t xml:space="preserve"> -Tank #26: (Treated With Xp3) </t>
    </r>
  </si>
  <si>
    <t>Tank #17 (If Necessary)</t>
  </si>
  <si>
    <t>Tank #18 (If Necessary)</t>
  </si>
  <si>
    <t>Tank #19 (If Necessary)</t>
  </si>
  <si>
    <t>Tank #20 (If Necessary)</t>
  </si>
  <si>
    <t>Tank #21 (If Necessary)</t>
  </si>
  <si>
    <t>Tank #22 (If Necessary)</t>
  </si>
  <si>
    <t>Tank #23 (If Necessary)</t>
  </si>
  <si>
    <t>Tank #24 (If Necessary)</t>
  </si>
  <si>
    <t>Tank #25 (If Necessary)</t>
  </si>
  <si>
    <t>Tank #26 (If Necessary)</t>
  </si>
  <si>
    <t>Gallons Of Fuel Saved Each Tank When Using Xp3</t>
  </si>
  <si>
    <t>Estimated Cost To Treat 1 Gallon Of Fuel With Xp3</t>
  </si>
  <si>
    <t>Estimated Gross Savings Per Full Tank When Using Xp3</t>
  </si>
  <si>
    <r>
      <rPr>
        <b/>
        <sz val="12"/>
        <color theme="1"/>
        <rFont val="Calibri"/>
        <family val="2"/>
        <scheme val="minor"/>
      </rPr>
      <t xml:space="preserve">                   MPG Summary With And Without Xp3                            </t>
    </r>
    <r>
      <rPr>
        <sz val="12"/>
        <color theme="1"/>
        <rFont val="Calibri"/>
        <family val="2"/>
        <scheme val="minor"/>
      </rPr>
      <t xml:space="preserve">       </t>
    </r>
    <r>
      <rPr>
        <sz val="11"/>
        <color theme="1"/>
        <rFont val="Calibri"/>
        <family val="2"/>
        <scheme val="minor"/>
      </rPr>
      <t xml:space="preserve">                      </t>
    </r>
  </si>
  <si>
    <t xml:space="preserve">                  Xp3 Trial Results Calculator</t>
  </si>
  <si>
    <t>Estimated Net Savings Per Gallon (After Paying For Xp3)*</t>
  </si>
  <si>
    <t>Estimated Net Profit Per Bottle Of Xp3 (After Paying For Xp3)*</t>
  </si>
  <si>
    <t>New max miles you can travel per tank BECAUSE of using Xp3:</t>
  </si>
  <si>
    <t>New MPG Because Of Your Trial With Xp3:</t>
  </si>
  <si>
    <t>Extra Miles Traveled With Each Full Tank Because Of Using Xp3:</t>
  </si>
  <si>
    <t>How much are you usually paying per gallon at the gas station?</t>
  </si>
  <si>
    <r>
      <rPr>
        <b/>
        <sz val="11"/>
        <color theme="1"/>
        <rFont val="Calibri"/>
        <family val="2"/>
        <scheme val="minor"/>
      </rPr>
      <t>If Necessary -</t>
    </r>
    <r>
      <rPr>
        <sz val="11"/>
        <color theme="1"/>
        <rFont val="Calibri"/>
        <family val="2"/>
        <scheme val="minor"/>
      </rPr>
      <t xml:space="preserve">Tank #18: (Treated With Xp3) </t>
    </r>
  </si>
  <si>
    <r>
      <rPr>
        <b/>
        <sz val="11"/>
        <color theme="1"/>
        <rFont val="Calibri"/>
        <family val="2"/>
        <scheme val="minor"/>
      </rPr>
      <t>If Necessary</t>
    </r>
    <r>
      <rPr>
        <sz val="11"/>
        <color theme="1"/>
        <rFont val="Calibri"/>
        <family val="2"/>
        <scheme val="minor"/>
      </rPr>
      <t xml:space="preserve"> -Tank #19: (Treated With Xp3) </t>
    </r>
  </si>
  <si>
    <r>
      <rPr>
        <b/>
        <sz val="11"/>
        <color theme="1"/>
        <rFont val="Calibri"/>
        <family val="2"/>
        <scheme val="minor"/>
      </rPr>
      <t xml:space="preserve">If Necessary </t>
    </r>
    <r>
      <rPr>
        <sz val="11"/>
        <color theme="1"/>
        <rFont val="Calibri"/>
        <family val="2"/>
        <scheme val="minor"/>
      </rPr>
      <t xml:space="preserve">-Tank #20: (Treated With Xp3) </t>
    </r>
  </si>
  <si>
    <r>
      <rPr>
        <b/>
        <sz val="11"/>
        <color theme="1"/>
        <rFont val="Calibri"/>
        <family val="2"/>
        <scheme val="minor"/>
      </rPr>
      <t>If Necessary</t>
    </r>
    <r>
      <rPr>
        <sz val="11"/>
        <color theme="1"/>
        <rFont val="Calibri"/>
        <family val="2"/>
        <scheme val="minor"/>
      </rPr>
      <t xml:space="preserve"> -Tank #27: (Treated With Xp3) </t>
    </r>
  </si>
  <si>
    <t>Tank #15:  (Final Trial Tank Treated With Xp3)</t>
  </si>
  <si>
    <t>Tank #16:  (Not-Treated With Xp3, but last Tank with Xp3 MPG)</t>
  </si>
  <si>
    <r>
      <rPr>
        <b/>
        <sz val="11"/>
        <color theme="1"/>
        <rFont val="Calibri"/>
        <family val="2"/>
        <scheme val="minor"/>
      </rPr>
      <t>If Necessary</t>
    </r>
    <r>
      <rPr>
        <sz val="11"/>
        <color theme="1"/>
        <rFont val="Calibri"/>
        <family val="2"/>
        <scheme val="minor"/>
      </rPr>
      <t xml:space="preserve"> - Tank #17: (Treated With Xp3) </t>
    </r>
  </si>
  <si>
    <t xml:space="preserve">Average MPG Tanks 7 to 16 with Xp3 </t>
  </si>
  <si>
    <t>Average MPG of Tanks Treated With Xp3:</t>
  </si>
  <si>
    <t>Average MPG Tanks #7-16 (+ Tanks #17-27-if necessary) w/Xp3:</t>
  </si>
  <si>
    <r>
      <t xml:space="preserve">      </t>
    </r>
    <r>
      <rPr>
        <i/>
        <sz val="11"/>
        <color rgb="FFC00000"/>
        <rFont val="Calibri"/>
        <family val="2"/>
        <scheme val="minor"/>
      </rPr>
      <t>* Results of this trial are calculated accurately and indicative of potential future savings, but actual future savings will vary based on variables like weather, driving habits, traffic, road conditions, etc*</t>
    </r>
  </si>
  <si>
    <t>Average MPG Tanks 18-27 with Xp3:</t>
  </si>
  <si>
    <t>Max miles traveled per tank BEFORE Xp3 (baseline MPG x's Tank Size):</t>
  </si>
  <si>
    <t>Percentage of Increased miles traveled per tank because of Xp3?</t>
  </si>
  <si>
    <t>Tanks Without Xp3</t>
  </si>
  <si>
    <t>Tanks With Xp3</t>
  </si>
  <si>
    <t>Cost of Xp3 to treat 1 gallon of fuel?</t>
  </si>
  <si>
    <r>
      <t xml:space="preserve">                         </t>
    </r>
    <r>
      <rPr>
        <b/>
        <sz val="11"/>
        <rFont val="Calibri"/>
        <family val="2"/>
        <scheme val="minor"/>
      </rPr>
      <t>Tanks #6 up to Tank #27 Were Treated With Xp3</t>
    </r>
  </si>
  <si>
    <r>
      <t xml:space="preserve">     </t>
    </r>
    <r>
      <rPr>
        <b/>
        <sz val="18"/>
        <color theme="1"/>
        <rFont val="Calibri"/>
        <family val="2"/>
        <scheme val="minor"/>
      </rPr>
      <t>Xp3 Diesel Trial MPG Summary &amp; Projected Savings Calculator</t>
    </r>
  </si>
  <si>
    <t>Tank #27 (If Necessary)</t>
  </si>
  <si>
    <t>Tanks Treated With Xp3</t>
  </si>
  <si>
    <t>Possible Final Tank #16</t>
  </si>
  <si>
    <t>Miles</t>
  </si>
  <si>
    <r>
      <rPr>
        <b/>
        <sz val="11"/>
        <color theme="1"/>
        <rFont val="Calibri"/>
        <family val="2"/>
        <scheme val="minor"/>
      </rPr>
      <t>If Necessary</t>
    </r>
    <r>
      <rPr>
        <sz val="11"/>
        <color theme="1"/>
        <rFont val="Calibri"/>
        <family val="2"/>
        <scheme val="minor"/>
      </rPr>
      <t xml:space="preserve"> - Tank #17: (With Xp3) </t>
    </r>
  </si>
  <si>
    <r>
      <rPr>
        <b/>
        <sz val="11"/>
        <color theme="1"/>
        <rFont val="Calibri"/>
        <family val="2"/>
        <scheme val="minor"/>
      </rPr>
      <t>If Necessary -</t>
    </r>
    <r>
      <rPr>
        <sz val="11"/>
        <color theme="1"/>
        <rFont val="Calibri"/>
        <family val="2"/>
        <scheme val="minor"/>
      </rPr>
      <t xml:space="preserve">Tank #18: (With Xp3) </t>
    </r>
  </si>
  <si>
    <r>
      <rPr>
        <b/>
        <sz val="11"/>
        <color theme="1"/>
        <rFont val="Calibri"/>
        <family val="2"/>
        <scheme val="minor"/>
      </rPr>
      <t>If Necessary</t>
    </r>
    <r>
      <rPr>
        <sz val="11"/>
        <color theme="1"/>
        <rFont val="Calibri"/>
        <family val="2"/>
        <scheme val="minor"/>
      </rPr>
      <t xml:space="preserve"> -Tank #19: (With Xp3) </t>
    </r>
  </si>
  <si>
    <r>
      <rPr>
        <b/>
        <sz val="11"/>
        <color theme="1"/>
        <rFont val="Calibri"/>
        <family val="2"/>
        <scheme val="minor"/>
      </rPr>
      <t xml:space="preserve">If Necessary </t>
    </r>
    <r>
      <rPr>
        <sz val="11"/>
        <color theme="1"/>
        <rFont val="Calibri"/>
        <family val="2"/>
        <scheme val="minor"/>
      </rPr>
      <t xml:space="preserve">-Tank #20: (With Xp3) </t>
    </r>
  </si>
  <si>
    <r>
      <rPr>
        <b/>
        <sz val="11"/>
        <color theme="1"/>
        <rFont val="Calibri"/>
        <family val="2"/>
        <scheme val="minor"/>
      </rPr>
      <t>If Necessary</t>
    </r>
    <r>
      <rPr>
        <sz val="11"/>
        <color theme="1"/>
        <rFont val="Calibri"/>
        <family val="2"/>
        <scheme val="minor"/>
      </rPr>
      <t xml:space="preserve"> -Tank #21: (With Xp3) </t>
    </r>
  </si>
  <si>
    <r>
      <rPr>
        <b/>
        <sz val="11"/>
        <color theme="1"/>
        <rFont val="Calibri"/>
        <family val="2"/>
        <scheme val="minor"/>
      </rPr>
      <t>If Necessary</t>
    </r>
    <r>
      <rPr>
        <sz val="11"/>
        <color theme="1"/>
        <rFont val="Calibri"/>
        <family val="2"/>
        <scheme val="minor"/>
      </rPr>
      <t xml:space="preserve"> -Tank #22: (With Xp3) </t>
    </r>
  </si>
  <si>
    <r>
      <rPr>
        <b/>
        <sz val="11"/>
        <color theme="1"/>
        <rFont val="Calibri"/>
        <family val="2"/>
        <scheme val="minor"/>
      </rPr>
      <t>If Necessary</t>
    </r>
    <r>
      <rPr>
        <sz val="11"/>
        <color theme="1"/>
        <rFont val="Calibri"/>
        <family val="2"/>
        <scheme val="minor"/>
      </rPr>
      <t xml:space="preserve"> -Tank #23: (With Xp3) </t>
    </r>
  </si>
  <si>
    <r>
      <rPr>
        <b/>
        <sz val="11"/>
        <color theme="1"/>
        <rFont val="Calibri"/>
        <family val="2"/>
        <scheme val="minor"/>
      </rPr>
      <t>If Necessary</t>
    </r>
    <r>
      <rPr>
        <sz val="11"/>
        <color theme="1"/>
        <rFont val="Calibri"/>
        <family val="2"/>
        <scheme val="minor"/>
      </rPr>
      <t xml:space="preserve"> -Tank #24: (With Xp3) </t>
    </r>
  </si>
  <si>
    <r>
      <rPr>
        <b/>
        <sz val="11"/>
        <color theme="1"/>
        <rFont val="Calibri"/>
        <family val="2"/>
        <scheme val="minor"/>
      </rPr>
      <t>If Necessary</t>
    </r>
    <r>
      <rPr>
        <sz val="11"/>
        <color theme="1"/>
        <rFont val="Calibri"/>
        <family val="2"/>
        <scheme val="minor"/>
      </rPr>
      <t xml:space="preserve"> -Tank #25: (With Xp3) </t>
    </r>
  </si>
  <si>
    <r>
      <rPr>
        <b/>
        <sz val="11"/>
        <color theme="1"/>
        <rFont val="Calibri"/>
        <family val="2"/>
        <scheme val="minor"/>
      </rPr>
      <t>If Necessary</t>
    </r>
    <r>
      <rPr>
        <sz val="11"/>
        <color theme="1"/>
        <rFont val="Calibri"/>
        <family val="2"/>
        <scheme val="minor"/>
      </rPr>
      <t xml:space="preserve"> -Tank #26: (With Xp3) </t>
    </r>
  </si>
  <si>
    <r>
      <rPr>
        <b/>
        <sz val="11"/>
        <color theme="1"/>
        <rFont val="Calibri"/>
        <family val="2"/>
        <scheme val="minor"/>
      </rPr>
      <t>If Necessary</t>
    </r>
    <r>
      <rPr>
        <sz val="11"/>
        <color theme="1"/>
        <rFont val="Calibri"/>
        <family val="2"/>
        <scheme val="minor"/>
      </rPr>
      <t xml:space="preserve"> -Tank #27: (With Xp3) </t>
    </r>
  </si>
  <si>
    <t>Tank #6:   Started Using Xp3</t>
  </si>
  <si>
    <t>Tank #15:   (Treated With Xp3)</t>
  </si>
  <si>
    <t>Tank #16:  (Treated With Xp3)</t>
  </si>
  <si>
    <t xml:space="preserve">  Xp3 Gasoline Trial Summary &amp; Projected Savings Calculator</t>
  </si>
  <si>
    <t>Enter Date</t>
  </si>
  <si>
    <t>Enter Customer Name</t>
  </si>
  <si>
    <t>Enter Your Name</t>
  </si>
  <si>
    <t>Enter Your Phone Number</t>
  </si>
  <si>
    <t xml:space="preserve">  Xp3 Diesel Trial Summary &amp; Projected Savings Calculator</t>
  </si>
  <si>
    <r>
      <rPr>
        <b/>
        <sz val="12"/>
        <color theme="1"/>
        <rFont val="Calibri"/>
        <family val="2"/>
        <scheme val="minor"/>
      </rPr>
      <t xml:space="preserve">Xp3 Trial Summary                     </t>
    </r>
    <r>
      <rPr>
        <sz val="12"/>
        <color theme="1"/>
        <rFont val="Calibri"/>
        <family val="2"/>
        <scheme val="minor"/>
      </rPr>
      <t xml:space="preserve">       </t>
    </r>
    <r>
      <rPr>
        <sz val="11"/>
        <color theme="1"/>
        <rFont val="Calibri"/>
        <family val="2"/>
        <scheme val="minor"/>
      </rPr>
      <t xml:space="preserve">                      </t>
    </r>
  </si>
  <si>
    <t>Percentage of Increased MPG :</t>
  </si>
  <si>
    <r>
      <rPr>
        <b/>
        <sz val="12"/>
        <color theme="1"/>
        <rFont val="Calibri"/>
        <family val="2"/>
        <scheme val="minor"/>
      </rPr>
      <t xml:space="preserve">Xp3 Trial Summary                          </t>
    </r>
    <r>
      <rPr>
        <sz val="12"/>
        <color theme="1"/>
        <rFont val="Calibri"/>
        <family val="2"/>
        <scheme val="minor"/>
      </rPr>
      <t xml:space="preserve">       </t>
    </r>
    <r>
      <rPr>
        <sz val="11"/>
        <color theme="1"/>
        <rFont val="Calibri"/>
        <family val="2"/>
        <scheme val="minor"/>
      </rPr>
      <t xml:space="preserve">                      </t>
    </r>
  </si>
  <si>
    <t>Percentage of Increased MPG:</t>
  </si>
  <si>
    <t>Tank #16</t>
  </si>
  <si>
    <t>Total Gallons Treated with Xp3:</t>
  </si>
  <si>
    <t>How many gallons does it take to fill your Empty tank?</t>
  </si>
  <si>
    <t>Total Gallons of Fuel Treated with Xp3:</t>
  </si>
  <si>
    <t>Tank #6 - Last Baseline Tank</t>
  </si>
  <si>
    <t>Cost of Xp3 to treat 1 gallon of fuel (4 pack = $69.95, so cost is $.14)</t>
  </si>
  <si>
    <r>
      <t xml:space="preserve">  </t>
    </r>
    <r>
      <rPr>
        <i/>
        <sz val="11"/>
        <color rgb="FFC00000"/>
        <rFont val="Calibri"/>
        <family val="2"/>
        <scheme val="minor"/>
      </rPr>
      <t>* Disclaimer: The results entered in this sheet are based on your trial. Any future savings are not guaranteed and will vary based on variables like weather, driving habits, traffic, road conditions, etc*</t>
    </r>
  </si>
  <si>
    <t xml:space="preserve"> Directions:  Enter your tracker sheet info using the "gray" fields</t>
  </si>
  <si>
    <t xml:space="preserve"> Baseline MPG - no Xp3</t>
  </si>
  <si>
    <t xml:space="preserve"> Basline MPG - No Xp3</t>
  </si>
  <si>
    <t>Tank #6 -Last Baseline Tank</t>
  </si>
  <si>
    <t xml:space="preserve">  * Disclaimer: The results entered in this sheet are based on your trial. Any future savings are not guaranteed and will vary based on variables like weather, driving habits, traffic, road conditions, etc*</t>
  </si>
  <si>
    <t>Cost to treat 1 gallon of fuel (4 pack = $69.95 &amp; treats up to 600 gal.)</t>
  </si>
  <si>
    <t>Miles and Gal. Filled</t>
  </si>
  <si>
    <t>Miles/Gal. 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</si>
</sst>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quot;$&quot;#,##0.000"/>
    <numFmt numFmtId="166" formatCode="0.000"/>
  </numFmts>
  <fonts count="29" x14ac:knownFonts="1">
    <font>
      <sz val="11"/>
      <color theme="1"/>
      <name val="Calibri"/>
      <family val="2"/>
      <scheme val="minor"/>
    </font>
    <font>
      <b/>
      <sz val="11"/>
      <color theme="1"/>
      <name val="Calibri"/>
      <family val="2"/>
      <scheme val="minor"/>
    </font>
    <font>
      <sz val="18"/>
      <color theme="1"/>
      <name val="Calibri"/>
      <family val="2"/>
      <scheme val="minor"/>
    </font>
    <font>
      <b/>
      <sz val="11"/>
      <color rgb="FF006600"/>
      <name val="Calibri"/>
      <family val="2"/>
      <scheme val="minor"/>
    </font>
    <font>
      <sz val="22"/>
      <color theme="1"/>
      <name val="Calibri"/>
      <family val="2"/>
      <scheme val="minor"/>
    </font>
    <font>
      <b/>
      <sz val="18"/>
      <color theme="1"/>
      <name val="Calibri"/>
      <family val="2"/>
      <scheme val="minor"/>
    </font>
    <font>
      <b/>
      <sz val="11"/>
      <color rgb="FFFF0000"/>
      <name val="Calibri"/>
      <family val="2"/>
      <scheme val="minor"/>
    </font>
    <font>
      <b/>
      <sz val="11"/>
      <name val="Calibri"/>
      <family val="2"/>
      <scheme val="minor"/>
    </font>
    <font>
      <b/>
      <u/>
      <sz val="12"/>
      <color theme="1"/>
      <name val="Calibri"/>
      <family val="2"/>
      <scheme val="minor"/>
    </font>
    <font>
      <sz val="11"/>
      <name val="Calibri"/>
      <family val="2"/>
      <scheme val="minor"/>
    </font>
    <font>
      <b/>
      <sz val="12"/>
      <color rgb="FF006600"/>
      <name val="Calibri"/>
      <family val="2"/>
      <scheme val="minor"/>
    </font>
    <font>
      <b/>
      <sz val="12"/>
      <color rgb="FFFF0000"/>
      <name val="Calibri"/>
      <family val="2"/>
      <scheme val="minor"/>
    </font>
    <font>
      <sz val="12"/>
      <color theme="1"/>
      <name val="Calibri"/>
      <family val="2"/>
      <scheme val="minor"/>
    </font>
    <font>
      <sz val="12"/>
      <color rgb="FF006600"/>
      <name val="Calibri"/>
      <family val="2"/>
      <scheme val="minor"/>
    </font>
    <font>
      <b/>
      <sz val="14"/>
      <color theme="1"/>
      <name val="Calibri"/>
      <family val="2"/>
      <scheme val="minor"/>
    </font>
    <font>
      <b/>
      <sz val="16"/>
      <color rgb="FF006600"/>
      <name val="Calibri"/>
      <family val="2"/>
      <scheme val="minor"/>
    </font>
    <font>
      <b/>
      <sz val="14"/>
      <color rgb="FF006600"/>
      <name val="Calibri"/>
      <family val="2"/>
      <scheme val="minor"/>
    </font>
    <font>
      <b/>
      <sz val="12"/>
      <color theme="1"/>
      <name val="Calibri"/>
      <family val="2"/>
      <scheme val="minor"/>
    </font>
    <font>
      <b/>
      <sz val="20"/>
      <color rgb="FF006600"/>
      <name val="Calibri"/>
      <family val="2"/>
      <scheme val="minor"/>
    </font>
    <font>
      <sz val="11"/>
      <color rgb="FFC00000"/>
      <name val="Calibri"/>
      <family val="2"/>
      <scheme val="minor"/>
    </font>
    <font>
      <i/>
      <sz val="11"/>
      <color rgb="FFC00000"/>
      <name val="Calibri"/>
      <family val="2"/>
      <scheme val="minor"/>
    </font>
    <font>
      <b/>
      <sz val="11"/>
      <color rgb="FFC00000"/>
      <name val="Calibri"/>
      <family val="2"/>
      <scheme val="minor"/>
    </font>
    <font>
      <b/>
      <sz val="11.5"/>
      <color rgb="FF006600"/>
      <name val="Calibri"/>
      <family val="2"/>
      <scheme val="minor"/>
    </font>
    <font>
      <b/>
      <sz val="11.5"/>
      <color rgb="FFFF0000"/>
      <name val="Calibri"/>
      <family val="2"/>
      <scheme val="minor"/>
    </font>
    <font>
      <b/>
      <sz val="18"/>
      <color theme="0"/>
      <name val="Calibri"/>
      <family val="2"/>
      <scheme val="minor"/>
    </font>
    <font>
      <b/>
      <sz val="10.5"/>
      <name val="Calibri"/>
      <family val="2"/>
      <scheme val="minor"/>
    </font>
    <font>
      <b/>
      <sz val="10"/>
      <name val="Calibri"/>
      <family val="2"/>
      <scheme val="minor"/>
    </font>
    <font>
      <b/>
      <sz val="11.5"/>
      <color rgb="FFC00000"/>
      <name val="Calibri"/>
      <family val="2"/>
      <scheme val="minor"/>
    </font>
    <font>
      <b/>
      <sz val="12"/>
      <color rgb="FFC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C00000"/>
        <bgColor indexed="64"/>
      </patternFill>
    </fill>
    <fill>
      <patternFill patternType="solid">
        <fgColor rgb="FF006600"/>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medium">
        <color indexed="64"/>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right style="thin">
        <color indexed="64"/>
      </right>
      <top/>
      <bottom style="thin">
        <color indexed="64"/>
      </bottom>
      <diagonal/>
    </border>
  </borders>
  <cellStyleXfs count="1">
    <xf numFmtId="0" fontId="0" fillId="0" borderId="0"/>
  </cellStyleXfs>
  <cellXfs count="299">
    <xf numFmtId="0" fontId="0" fillId="0" borderId="0" xfId="0"/>
    <xf numFmtId="0" fontId="0" fillId="0" borderId="2" xfId="0" applyBorder="1"/>
    <xf numFmtId="0" fontId="0" fillId="0" borderId="0" xfId="0" applyBorder="1"/>
    <xf numFmtId="0" fontId="0" fillId="0" borderId="8" xfId="0" applyBorder="1"/>
    <xf numFmtId="0" fontId="0" fillId="0" borderId="10" xfId="0" applyBorder="1"/>
    <xf numFmtId="0" fontId="0" fillId="0" borderId="16" xfId="0" applyBorder="1"/>
    <xf numFmtId="0" fontId="0" fillId="0" borderId="3" xfId="0" applyBorder="1" applyProtection="1">
      <protection locked="0"/>
    </xf>
    <xf numFmtId="0" fontId="0" fillId="0" borderId="4" xfId="0" applyBorder="1" applyProtection="1">
      <protection locked="0"/>
    </xf>
    <xf numFmtId="0" fontId="0" fillId="0" borderId="8" xfId="0" applyBorder="1" applyProtection="1">
      <protection locked="0"/>
    </xf>
    <xf numFmtId="0" fontId="0" fillId="0" borderId="0" xfId="0" applyBorder="1" applyProtection="1">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1" fillId="0" borderId="8" xfId="0" applyFont="1" applyBorder="1" applyProtection="1">
      <protection locked="0"/>
    </xf>
    <xf numFmtId="0" fontId="1" fillId="0" borderId="0" xfId="0" applyFont="1" applyBorder="1" applyProtection="1">
      <protection locked="0"/>
    </xf>
    <xf numFmtId="3" fontId="0" fillId="3" borderId="1" xfId="0" applyNumberFormat="1" applyFill="1" applyBorder="1" applyAlignment="1" applyProtection="1">
      <alignment horizontal="center"/>
      <protection locked="0"/>
    </xf>
    <xf numFmtId="0" fontId="0" fillId="2" borderId="15" xfId="0" applyFill="1" applyBorder="1"/>
    <xf numFmtId="3" fontId="0" fillId="3" borderId="19" xfId="0" applyNumberFormat="1" applyFill="1" applyBorder="1" applyAlignment="1" applyProtection="1">
      <alignment horizontal="center"/>
      <protection locked="0"/>
    </xf>
    <xf numFmtId="0" fontId="6" fillId="0" borderId="0" xfId="0" applyFont="1" applyFill="1" applyBorder="1" applyProtection="1">
      <protection locked="0"/>
    </xf>
    <xf numFmtId="0" fontId="6" fillId="0" borderId="0" xfId="0" applyFont="1" applyBorder="1" applyProtection="1">
      <protection locked="0"/>
    </xf>
    <xf numFmtId="0" fontId="0" fillId="0" borderId="13" xfId="0" applyBorder="1" applyProtection="1">
      <protection locked="0"/>
    </xf>
    <xf numFmtId="0" fontId="0" fillId="0" borderId="14" xfId="0" applyBorder="1" applyProtection="1">
      <protection locked="0"/>
    </xf>
    <xf numFmtId="0" fontId="3" fillId="0" borderId="24" xfId="0" applyFont="1" applyBorder="1" applyAlignment="1">
      <alignment horizontal="center"/>
    </xf>
    <xf numFmtId="0" fontId="0" fillId="0" borderId="9" xfId="0" applyBorder="1"/>
    <xf numFmtId="0" fontId="0" fillId="3" borderId="20" xfId="0" applyFill="1" applyBorder="1" applyAlignment="1" applyProtection="1">
      <alignment horizontal="center"/>
      <protection locked="0"/>
    </xf>
    <xf numFmtId="0" fontId="0" fillId="0" borderId="11" xfId="0" applyBorder="1"/>
    <xf numFmtId="0" fontId="0" fillId="3" borderId="21" xfId="0" applyFill="1" applyBorder="1" applyAlignment="1" applyProtection="1">
      <alignment horizontal="center"/>
      <protection locked="0"/>
    </xf>
    <xf numFmtId="0" fontId="6" fillId="0" borderId="23" xfId="0" applyFont="1" applyBorder="1" applyAlignment="1">
      <alignment horizontal="center"/>
    </xf>
    <xf numFmtId="0" fontId="6" fillId="0" borderId="27" xfId="0" quotePrefix="1" applyFont="1" applyBorder="1" applyAlignment="1">
      <alignment horizontal="center"/>
    </xf>
    <xf numFmtId="0" fontId="6" fillId="0" borderId="27" xfId="0" applyFont="1" applyBorder="1" applyAlignment="1">
      <alignment horizontal="center"/>
    </xf>
    <xf numFmtId="0" fontId="3" fillId="0" borderId="27" xfId="0" applyFont="1" applyBorder="1" applyAlignment="1">
      <alignment horizontal="center"/>
    </xf>
    <xf numFmtId="0" fontId="1" fillId="0" borderId="20" xfId="0" applyFont="1" applyFill="1" applyBorder="1" applyAlignment="1">
      <alignment horizontal="center"/>
    </xf>
    <xf numFmtId="0" fontId="0" fillId="2" borderId="29" xfId="0" applyFill="1" applyBorder="1"/>
    <xf numFmtId="2" fontId="0" fillId="0" borderId="0" xfId="0" applyNumberFormat="1"/>
    <xf numFmtId="2" fontId="0" fillId="0" borderId="0" xfId="0" applyNumberFormat="1" applyBorder="1"/>
    <xf numFmtId="0" fontId="0" fillId="0" borderId="29" xfId="0" applyFill="1" applyBorder="1" applyAlignment="1" applyProtection="1">
      <alignment horizontal="center"/>
      <protection locked="0"/>
    </xf>
    <xf numFmtId="0" fontId="10" fillId="0" borderId="3" xfId="0" applyFont="1" applyBorder="1"/>
    <xf numFmtId="0" fontId="12" fillId="0" borderId="4" xfId="0" applyFont="1" applyBorder="1"/>
    <xf numFmtId="0" fontId="6" fillId="0" borderId="8" xfId="0" applyFont="1" applyFill="1" applyBorder="1" applyProtection="1">
      <protection locked="0"/>
    </xf>
    <xf numFmtId="0" fontId="14" fillId="0" borderId="0" xfId="0" applyFont="1" applyBorder="1" applyAlignment="1">
      <alignment horizontal="right"/>
    </xf>
    <xf numFmtId="0" fontId="0" fillId="0" borderId="0" xfId="0" applyBorder="1" applyAlignment="1">
      <alignment horizontal="center"/>
    </xf>
    <xf numFmtId="0" fontId="0" fillId="0" borderId="2" xfId="0" applyBorder="1" applyAlignment="1">
      <alignment horizontal="center"/>
    </xf>
    <xf numFmtId="3" fontId="0" fillId="3" borderId="35" xfId="0" applyNumberFormat="1"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2" borderId="17" xfId="0" applyFill="1" applyBorder="1"/>
    <xf numFmtId="0" fontId="1" fillId="0" borderId="0" xfId="0" applyFont="1" applyFill="1" applyBorder="1" applyProtection="1">
      <protection locked="0"/>
    </xf>
    <xf numFmtId="0" fontId="2" fillId="0" borderId="4" xfId="0" applyFont="1" applyFill="1" applyBorder="1" applyAlignment="1" applyProtection="1">
      <alignment horizontal="center"/>
      <protection locked="0"/>
    </xf>
    <xf numFmtId="0" fontId="4" fillId="0" borderId="5" xfId="0" applyFont="1" applyFill="1" applyBorder="1" applyProtection="1">
      <protection locked="0"/>
    </xf>
    <xf numFmtId="0" fontId="0" fillId="0" borderId="4" xfId="0" applyBorder="1"/>
    <xf numFmtId="0" fontId="0" fillId="0" borderId="5" xfId="0" applyBorder="1"/>
    <xf numFmtId="0" fontId="0" fillId="0" borderId="15" xfId="0" applyFill="1" applyBorder="1" applyProtection="1">
      <protection locked="0"/>
    </xf>
    <xf numFmtId="0" fontId="0" fillId="0" borderId="18" xfId="0" applyFill="1" applyBorder="1" applyProtection="1">
      <protection locked="0"/>
    </xf>
    <xf numFmtId="0" fontId="0" fillId="0" borderId="28" xfId="0" applyBorder="1" applyAlignment="1" applyProtection="1">
      <alignment horizontal="center"/>
      <protection locked="0"/>
    </xf>
    <xf numFmtId="0" fontId="0" fillId="0" borderId="29" xfId="0" applyBorder="1" applyProtection="1">
      <protection locked="0"/>
    </xf>
    <xf numFmtId="0" fontId="0" fillId="0" borderId="15" xfId="0" applyFill="1" applyBorder="1" applyProtection="1"/>
    <xf numFmtId="0" fontId="6" fillId="2" borderId="27" xfId="0" applyFont="1" applyFill="1" applyBorder="1" applyAlignment="1">
      <alignment horizontal="center"/>
    </xf>
    <xf numFmtId="0" fontId="1" fillId="0" borderId="32" xfId="0" applyFont="1" applyFill="1" applyBorder="1" applyAlignment="1" applyProtection="1">
      <alignment horizontal="left"/>
      <protection locked="0"/>
    </xf>
    <xf numFmtId="0" fontId="1" fillId="0" borderId="28" xfId="0" applyFont="1" applyFill="1" applyBorder="1" applyAlignment="1" applyProtection="1">
      <alignment horizontal="right"/>
      <protection locked="0"/>
    </xf>
    <xf numFmtId="0" fontId="1" fillId="0" borderId="29" xfId="0" applyFont="1" applyFill="1" applyBorder="1" applyAlignment="1" applyProtection="1">
      <alignment horizontal="right"/>
      <protection locked="0"/>
    </xf>
    <xf numFmtId="0" fontId="0" fillId="0" borderId="18" xfId="0" applyFill="1" applyBorder="1" applyAlignment="1" applyProtection="1">
      <alignment horizontal="left"/>
      <protection locked="0"/>
    </xf>
    <xf numFmtId="0" fontId="0" fillId="0" borderId="15" xfId="0" applyFill="1" applyBorder="1" applyAlignment="1" applyProtection="1">
      <alignment horizontal="left"/>
      <protection locked="0"/>
    </xf>
    <xf numFmtId="2" fontId="7" fillId="4" borderId="29" xfId="0" applyNumberFormat="1" applyFont="1" applyFill="1" applyBorder="1" applyAlignment="1">
      <alignment horizontal="center"/>
    </xf>
    <xf numFmtId="0" fontId="0" fillId="0" borderId="3" xfId="0" applyFill="1" applyBorder="1"/>
    <xf numFmtId="0" fontId="0" fillId="0" borderId="4" xfId="0" applyFill="1" applyBorder="1"/>
    <xf numFmtId="0" fontId="3" fillId="0" borderId="38" xfId="0" applyFont="1" applyBorder="1" applyAlignment="1">
      <alignment horizontal="center"/>
    </xf>
    <xf numFmtId="2" fontId="7" fillId="4" borderId="11" xfId="0" applyNumberFormat="1" applyFont="1" applyFill="1" applyBorder="1" applyAlignment="1">
      <alignment horizontal="center"/>
    </xf>
    <xf numFmtId="166" fontId="7" fillId="0" borderId="27" xfId="0" applyNumberFormat="1" applyFont="1" applyBorder="1" applyAlignment="1">
      <alignment horizontal="center"/>
    </xf>
    <xf numFmtId="166" fontId="7" fillId="0" borderId="25" xfId="0" applyNumberFormat="1" applyFont="1" applyBorder="1" applyAlignment="1">
      <alignment horizontal="center"/>
    </xf>
    <xf numFmtId="166" fontId="7" fillId="0" borderId="26" xfId="0" applyNumberFormat="1" applyFont="1" applyBorder="1" applyAlignment="1">
      <alignment horizontal="center"/>
    </xf>
    <xf numFmtId="166" fontId="10" fillId="0" borderId="5" xfId="0" applyNumberFormat="1" applyFont="1" applyBorder="1" applyAlignment="1">
      <alignment horizontal="center"/>
    </xf>
    <xf numFmtId="0" fontId="15" fillId="4" borderId="38" xfId="0" applyFont="1" applyFill="1" applyBorder="1" applyProtection="1"/>
    <xf numFmtId="0" fontId="0" fillId="4" borderId="4" xfId="0" applyFill="1" applyBorder="1" applyProtection="1"/>
    <xf numFmtId="0" fontId="0" fillId="4" borderId="5" xfId="0" applyFill="1" applyBorder="1" applyProtection="1"/>
    <xf numFmtId="0" fontId="1" fillId="0" borderId="34" xfId="0" applyFont="1" applyBorder="1" applyProtection="1"/>
    <xf numFmtId="3" fontId="0" fillId="0" borderId="15" xfId="0" applyNumberFormat="1" applyFill="1" applyBorder="1" applyAlignment="1" applyProtection="1">
      <alignment horizontal="center"/>
    </xf>
    <xf numFmtId="0" fontId="0" fillId="0" borderId="15" xfId="0" applyFill="1" applyBorder="1" applyAlignment="1" applyProtection="1">
      <alignment horizontal="center"/>
    </xf>
    <xf numFmtId="0" fontId="0" fillId="0" borderId="0" xfId="0" applyFill="1" applyBorder="1" applyProtection="1"/>
    <xf numFmtId="3"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0" xfId="0" applyBorder="1" applyProtection="1"/>
    <xf numFmtId="0" fontId="0" fillId="0" borderId="22" xfId="0" applyBorder="1" applyProtection="1"/>
    <xf numFmtId="0" fontId="1" fillId="4" borderId="3" xfId="0" applyFont="1" applyFill="1" applyBorder="1" applyProtection="1"/>
    <xf numFmtId="0" fontId="8" fillId="4" borderId="5" xfId="0" applyFont="1" applyFill="1" applyBorder="1" applyAlignment="1" applyProtection="1">
      <alignment horizontal="center"/>
    </xf>
    <xf numFmtId="0" fontId="0" fillId="0" borderId="17" xfId="0" applyBorder="1" applyProtection="1">
      <protection locked="0"/>
    </xf>
    <xf numFmtId="0" fontId="6" fillId="0" borderId="30" xfId="0" applyFont="1" applyBorder="1" applyAlignment="1" applyProtection="1">
      <alignment horizontal="center"/>
    </xf>
    <xf numFmtId="0" fontId="7" fillId="0" borderId="12" xfId="0" applyFont="1" applyBorder="1" applyProtection="1"/>
    <xf numFmtId="0" fontId="7" fillId="0" borderId="13" xfId="0" applyFont="1" applyBorder="1" applyProtection="1"/>
    <xf numFmtId="0" fontId="9" fillId="0" borderId="13" xfId="0" applyFont="1" applyBorder="1" applyProtection="1"/>
    <xf numFmtId="0" fontId="9" fillId="0" borderId="14" xfId="0" applyFont="1" applyBorder="1" applyProtection="1"/>
    <xf numFmtId="0" fontId="3" fillId="0" borderId="14" xfId="0" applyFont="1" applyBorder="1" applyAlignment="1" applyProtection="1">
      <alignment horizontal="center"/>
    </xf>
    <xf numFmtId="0" fontId="0" fillId="0" borderId="12" xfId="0" applyBorder="1"/>
    <xf numFmtId="0" fontId="0" fillId="0" borderId="13" xfId="0" applyBorder="1"/>
    <xf numFmtId="0" fontId="3" fillId="0" borderId="17" xfId="0" applyFont="1" applyBorder="1" applyAlignment="1">
      <alignment horizontal="center"/>
    </xf>
    <xf numFmtId="0" fontId="0" fillId="0" borderId="39" xfId="0" applyFill="1" applyBorder="1" applyProtection="1"/>
    <xf numFmtId="0" fontId="1" fillId="0" borderId="8" xfId="0" applyFont="1" applyBorder="1" applyAlignment="1" applyProtection="1">
      <alignment horizontal="right"/>
    </xf>
    <xf numFmtId="0" fontId="1" fillId="0" borderId="37" xfId="0" applyFont="1" applyBorder="1" applyAlignment="1" applyProtection="1">
      <alignment horizontal="right"/>
    </xf>
    <xf numFmtId="0" fontId="0" fillId="0" borderId="6" xfId="0" applyBorder="1"/>
    <xf numFmtId="0" fontId="1" fillId="0" borderId="10" xfId="0" applyFont="1" applyBorder="1" applyAlignment="1" applyProtection="1">
      <alignment horizontal="right"/>
    </xf>
    <xf numFmtId="0" fontId="1" fillId="0" borderId="17" xfId="0" applyFont="1" applyBorder="1" applyAlignment="1" applyProtection="1">
      <alignment horizontal="right"/>
    </xf>
    <xf numFmtId="8" fontId="1" fillId="5" borderId="26" xfId="0" applyNumberFormat="1" applyFont="1" applyFill="1" applyBorder="1" applyAlignment="1">
      <alignment horizontal="center"/>
    </xf>
    <xf numFmtId="165" fontId="1" fillId="5" borderId="26" xfId="0" applyNumberFormat="1" applyFont="1" applyFill="1" applyBorder="1" applyAlignment="1" applyProtection="1">
      <alignment horizontal="center"/>
      <protection locked="0"/>
    </xf>
    <xf numFmtId="164" fontId="18" fillId="0" borderId="30" xfId="0" applyNumberFormat="1" applyFont="1" applyBorder="1" applyAlignment="1">
      <alignment horizontal="center"/>
    </xf>
    <xf numFmtId="0" fontId="0" fillId="0" borderId="33" xfId="0" applyBorder="1"/>
    <xf numFmtId="3" fontId="0" fillId="0" borderId="41" xfId="0" applyNumberFormat="1" applyFill="1" applyBorder="1" applyAlignment="1" applyProtection="1">
      <alignment horizontal="center"/>
    </xf>
    <xf numFmtId="0" fontId="0" fillId="0" borderId="41" xfId="0" applyFill="1" applyBorder="1" applyAlignment="1" applyProtection="1">
      <alignment horizontal="center"/>
    </xf>
    <xf numFmtId="0" fontId="0" fillId="0" borderId="3" xfId="0" applyBorder="1"/>
    <xf numFmtId="2" fontId="11" fillId="0" borderId="31" xfId="0" applyNumberFormat="1" applyFont="1" applyBorder="1" applyAlignment="1">
      <alignment horizontal="center"/>
    </xf>
    <xf numFmtId="0" fontId="0" fillId="0" borderId="7" xfId="0" applyBorder="1"/>
    <xf numFmtId="2" fontId="7" fillId="0" borderId="9" xfId="0" applyNumberFormat="1" applyFont="1" applyBorder="1" applyAlignment="1">
      <alignment horizontal="center"/>
    </xf>
    <xf numFmtId="2" fontId="11" fillId="0" borderId="5" xfId="0" applyNumberFormat="1" applyFont="1" applyBorder="1" applyAlignment="1">
      <alignment horizontal="center"/>
    </xf>
    <xf numFmtId="2" fontId="11" fillId="0" borderId="9" xfId="0" applyNumberFormat="1" applyFont="1" applyBorder="1" applyAlignment="1">
      <alignment horizontal="center"/>
    </xf>
    <xf numFmtId="2" fontId="3" fillId="0" borderId="9" xfId="0" applyNumberFormat="1" applyFont="1" applyBorder="1" applyAlignment="1" applyProtection="1">
      <alignment horizontal="center"/>
      <protection locked="0"/>
    </xf>
    <xf numFmtId="10" fontId="7" fillId="0" borderId="9" xfId="0" applyNumberFormat="1" applyFont="1" applyBorder="1" applyAlignment="1" applyProtection="1">
      <alignment horizontal="center"/>
      <protection locked="0"/>
    </xf>
    <xf numFmtId="0" fontId="12" fillId="0" borderId="1" xfId="0" applyFont="1" applyBorder="1"/>
    <xf numFmtId="0" fontId="10" fillId="0" borderId="1" xfId="0" applyFont="1" applyBorder="1" applyAlignment="1">
      <alignment horizontal="right"/>
    </xf>
    <xf numFmtId="166" fontId="10" fillId="0" borderId="1" xfId="0" applyNumberFormat="1" applyFont="1" applyBorder="1" applyAlignment="1">
      <alignment horizontal="center"/>
    </xf>
    <xf numFmtId="0" fontId="6" fillId="0" borderId="1" xfId="0" applyFont="1" applyFill="1" applyBorder="1" applyProtection="1">
      <protection locked="0"/>
    </xf>
    <xf numFmtId="0" fontId="10" fillId="0" borderId="1" xfId="0" applyFont="1" applyFill="1" applyBorder="1" applyAlignment="1" applyProtection="1">
      <alignment horizontal="right"/>
      <protection locked="0"/>
    </xf>
    <xf numFmtId="0" fontId="6" fillId="0" borderId="1" xfId="0" applyFont="1" applyFill="1" applyBorder="1" applyAlignment="1" applyProtection="1">
      <alignment horizontal="right"/>
      <protection locked="0"/>
    </xf>
    <xf numFmtId="166" fontId="6" fillId="0" borderId="1" xfId="0" applyNumberFormat="1" applyFont="1" applyFill="1" applyBorder="1" applyAlignment="1" applyProtection="1">
      <alignment horizontal="center"/>
      <protection locked="0"/>
    </xf>
    <xf numFmtId="2" fontId="10" fillId="0" borderId="5" xfId="0" applyNumberFormat="1" applyFont="1" applyBorder="1" applyAlignment="1">
      <alignment horizontal="center"/>
    </xf>
    <xf numFmtId="0" fontId="1" fillId="0" borderId="16" xfId="0" applyFont="1" applyBorder="1" applyAlignment="1" applyProtection="1">
      <alignment horizontal="right"/>
    </xf>
    <xf numFmtId="2" fontId="0" fillId="0" borderId="13" xfId="0" applyNumberFormat="1" applyBorder="1"/>
    <xf numFmtId="0" fontId="0" fillId="0" borderId="14" xfId="0" applyBorder="1"/>
    <xf numFmtId="0" fontId="19" fillId="0" borderId="12" xfId="0" applyFont="1" applyBorder="1"/>
    <xf numFmtId="0" fontId="1" fillId="2" borderId="15" xfId="0" applyFont="1" applyFill="1" applyBorder="1"/>
    <xf numFmtId="0" fontId="0" fillId="4" borderId="16" xfId="0" applyFill="1" applyBorder="1" applyProtection="1"/>
    <xf numFmtId="3" fontId="0" fillId="4" borderId="2" xfId="0" applyNumberFormat="1" applyFill="1" applyBorder="1" applyAlignment="1" applyProtection="1">
      <alignment horizontal="center"/>
    </xf>
    <xf numFmtId="0" fontId="0" fillId="4" borderId="2" xfId="0" applyFill="1" applyBorder="1" applyProtection="1"/>
    <xf numFmtId="0" fontId="0" fillId="4" borderId="11" xfId="0" applyFill="1" applyBorder="1" applyAlignment="1" applyProtection="1">
      <alignment horizontal="center"/>
    </xf>
    <xf numFmtId="0" fontId="13" fillId="0" borderId="13" xfId="0" applyFont="1" applyBorder="1" applyProtection="1">
      <protection locked="0"/>
    </xf>
    <xf numFmtId="0" fontId="10" fillId="0" borderId="30" xfId="0" applyFont="1" applyBorder="1" applyAlignment="1" applyProtection="1">
      <alignment horizontal="right"/>
      <protection locked="0"/>
    </xf>
    <xf numFmtId="0" fontId="12" fillId="0" borderId="4" xfId="0" applyFont="1" applyBorder="1" applyProtection="1"/>
    <xf numFmtId="0" fontId="11" fillId="0" borderId="38" xfId="0" applyFont="1" applyBorder="1" applyAlignment="1" applyProtection="1">
      <alignment horizontal="right"/>
    </xf>
    <xf numFmtId="164"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2" fontId="0" fillId="0" borderId="7" xfId="0" applyNumberFormat="1" applyBorder="1"/>
    <xf numFmtId="3" fontId="0" fillId="0" borderId="2" xfId="0" applyNumberFormat="1" applyFill="1" applyBorder="1" applyAlignment="1" applyProtection="1">
      <alignment horizontal="center"/>
    </xf>
    <xf numFmtId="0" fontId="0" fillId="0" borderId="2" xfId="0" applyFill="1" applyBorder="1" applyAlignment="1" applyProtection="1">
      <alignment horizontal="center"/>
    </xf>
    <xf numFmtId="165" fontId="16" fillId="5" borderId="26" xfId="0" applyNumberFormat="1" applyFont="1" applyFill="1" applyBorder="1" applyAlignment="1" applyProtection="1">
      <alignment horizontal="center"/>
    </xf>
    <xf numFmtId="165" fontId="1" fillId="5" borderId="40" xfId="0" applyNumberFormat="1" applyFont="1" applyFill="1" applyBorder="1" applyAlignment="1" applyProtection="1">
      <alignment horizontal="center"/>
    </xf>
    <xf numFmtId="2" fontId="1" fillId="5" borderId="26" xfId="0" applyNumberFormat="1" applyFont="1" applyFill="1" applyBorder="1" applyAlignment="1" applyProtection="1">
      <alignment horizontal="center"/>
    </xf>
    <xf numFmtId="10" fontId="1" fillId="5" borderId="26" xfId="0" applyNumberFormat="1" applyFont="1" applyFill="1" applyBorder="1" applyAlignment="1" applyProtection="1">
      <alignment horizontal="center"/>
    </xf>
    <xf numFmtId="0" fontId="1" fillId="0" borderId="16" xfId="0" applyFont="1" applyFill="1" applyBorder="1" applyAlignment="1" applyProtection="1">
      <alignment horizontal="left"/>
      <protection locked="0"/>
    </xf>
    <xf numFmtId="0" fontId="1" fillId="0" borderId="11" xfId="0" applyFont="1" applyFill="1" applyBorder="1" applyAlignment="1" applyProtection="1">
      <alignment horizontal="right"/>
      <protection locked="0"/>
    </xf>
    <xf numFmtId="0" fontId="0" fillId="0" borderId="2" xfId="0" applyFill="1" applyBorder="1" applyAlignment="1" applyProtection="1">
      <alignment horizontal="left"/>
      <protection locked="0"/>
    </xf>
    <xf numFmtId="0" fontId="0" fillId="0" borderId="2" xfId="0" applyFill="1" applyBorder="1" applyProtection="1">
      <protection locked="0"/>
    </xf>
    <xf numFmtId="0" fontId="3" fillId="0" borderId="12" xfId="0" applyFont="1" applyBorder="1" applyProtection="1">
      <protection locked="0"/>
    </xf>
    <xf numFmtId="0" fontId="3" fillId="0" borderId="13" xfId="0" applyFont="1" applyBorder="1" applyProtection="1">
      <protection locked="0"/>
    </xf>
    <xf numFmtId="0" fontId="10" fillId="0" borderId="34" xfId="0" applyFont="1" applyBorder="1"/>
    <xf numFmtId="0" fontId="7" fillId="0" borderId="34" xfId="0" applyFont="1" applyFill="1" applyBorder="1" applyProtection="1">
      <protection locked="0"/>
    </xf>
    <xf numFmtId="3" fontId="0" fillId="0" borderId="31" xfId="0" applyNumberFormat="1" applyBorder="1"/>
    <xf numFmtId="0" fontId="0" fillId="0" borderId="13" xfId="0" applyFill="1" applyBorder="1" applyProtection="1"/>
    <xf numFmtId="0" fontId="1" fillId="0" borderId="13" xfId="0" applyFont="1" applyBorder="1" applyAlignment="1" applyProtection="1">
      <alignment horizontal="right"/>
    </xf>
    <xf numFmtId="0" fontId="1" fillId="0" borderId="42" xfId="0" applyFont="1" applyBorder="1" applyAlignment="1" applyProtection="1">
      <alignment horizontal="right"/>
    </xf>
    <xf numFmtId="1" fontId="1" fillId="3" borderId="23" xfId="0" applyNumberFormat="1" applyFont="1" applyFill="1" applyBorder="1" applyAlignment="1" applyProtection="1">
      <alignment horizontal="center"/>
      <protection locked="0"/>
    </xf>
    <xf numFmtId="164" fontId="1" fillId="3" borderId="26" xfId="0" applyNumberFormat="1" applyFont="1" applyFill="1" applyBorder="1" applyAlignment="1" applyProtection="1">
      <alignment horizontal="center"/>
      <protection locked="0"/>
    </xf>
    <xf numFmtId="164" fontId="16" fillId="0" borderId="30" xfId="0" applyNumberFormat="1" applyFont="1" applyFill="1" applyBorder="1" applyAlignment="1" applyProtection="1">
      <alignment horizontal="center"/>
    </xf>
    <xf numFmtId="165" fontId="1" fillId="3" borderId="43" xfId="0" applyNumberFormat="1" applyFont="1" applyFill="1" applyBorder="1" applyAlignment="1" applyProtection="1">
      <alignment horizontal="center"/>
      <protection locked="0"/>
    </xf>
    <xf numFmtId="0" fontId="0" fillId="0" borderId="0" xfId="0" applyAlignment="1">
      <alignment horizontal="left"/>
    </xf>
    <xf numFmtId="0" fontId="0" fillId="2" borderId="16" xfId="0" applyFill="1" applyBorder="1"/>
    <xf numFmtId="0" fontId="0" fillId="2" borderId="2" xfId="0" applyFill="1" applyBorder="1"/>
    <xf numFmtId="0" fontId="0" fillId="2" borderId="11" xfId="0" applyFill="1" applyBorder="1"/>
    <xf numFmtId="0" fontId="21" fillId="0" borderId="16" xfId="0" applyFont="1" applyBorder="1"/>
    <xf numFmtId="0" fontId="3" fillId="2" borderId="27" xfId="0" applyFont="1" applyFill="1" applyBorder="1" applyAlignment="1">
      <alignment horizontal="center"/>
    </xf>
    <xf numFmtId="0" fontId="1" fillId="5" borderId="32" xfId="0" applyFont="1" applyFill="1" applyBorder="1" applyAlignment="1" applyProtection="1">
      <alignment horizontal="left"/>
      <protection locked="0"/>
    </xf>
    <xf numFmtId="0" fontId="1" fillId="5" borderId="28" xfId="0" applyFont="1" applyFill="1" applyBorder="1" applyAlignment="1" applyProtection="1">
      <alignment horizontal="right"/>
      <protection locked="0"/>
    </xf>
    <xf numFmtId="0" fontId="0" fillId="5" borderId="17" xfId="0" applyFill="1" applyBorder="1" applyProtection="1">
      <protection locked="0"/>
    </xf>
    <xf numFmtId="0" fontId="1" fillId="5" borderId="29" xfId="0" applyFont="1" applyFill="1" applyBorder="1" applyAlignment="1" applyProtection="1">
      <alignment horizontal="right"/>
      <protection locked="0"/>
    </xf>
    <xf numFmtId="0" fontId="1" fillId="5" borderId="16" xfId="0" applyFont="1" applyFill="1" applyBorder="1" applyAlignment="1" applyProtection="1">
      <alignment horizontal="left"/>
      <protection locked="0"/>
    </xf>
    <xf numFmtId="0" fontId="1" fillId="5" borderId="11" xfId="0" applyFont="1" applyFill="1" applyBorder="1" applyAlignment="1" applyProtection="1">
      <alignment horizontal="right"/>
      <protection locked="0"/>
    </xf>
    <xf numFmtId="0" fontId="0" fillId="5" borderId="1" xfId="0" applyFill="1" applyBorder="1"/>
    <xf numFmtId="3" fontId="0" fillId="3" borderId="45" xfId="0" applyNumberFormat="1" applyFill="1" applyBorder="1" applyAlignment="1" applyProtection="1">
      <alignment horizontal="center"/>
      <protection locked="0"/>
    </xf>
    <xf numFmtId="3" fontId="0" fillId="3" borderId="46" xfId="0" applyNumberFormat="1" applyFill="1" applyBorder="1" applyAlignment="1" applyProtection="1">
      <alignment horizontal="center"/>
      <protection locked="0"/>
    </xf>
    <xf numFmtId="3" fontId="0" fillId="3" borderId="47" xfId="0" applyNumberFormat="1" applyFill="1" applyBorder="1" applyAlignment="1" applyProtection="1">
      <alignment horizontal="center"/>
      <protection locked="0"/>
    </xf>
    <xf numFmtId="166" fontId="7" fillId="0" borderId="29" xfId="0" applyNumberFormat="1" applyFont="1" applyBorder="1" applyAlignment="1">
      <alignment horizontal="center"/>
    </xf>
    <xf numFmtId="0" fontId="3" fillId="0" borderId="29" xfId="0" applyFont="1" applyBorder="1" applyAlignment="1">
      <alignment horizontal="center"/>
    </xf>
    <xf numFmtId="0" fontId="3" fillId="0" borderId="15" xfId="0" applyFont="1" applyBorder="1" applyAlignment="1">
      <alignment horizontal="center"/>
    </xf>
    <xf numFmtId="0" fontId="12" fillId="0" borderId="0" xfId="0" applyFont="1" applyBorder="1"/>
    <xf numFmtId="0" fontId="0" fillId="0" borderId="1" xfId="0" applyBorder="1" applyAlignment="1">
      <alignment horizontal="center"/>
    </xf>
    <xf numFmtId="0" fontId="0" fillId="3" borderId="1" xfId="0" applyFill="1" applyBorder="1" applyAlignment="1" applyProtection="1">
      <alignment horizontal="center"/>
      <protection locked="0"/>
    </xf>
    <xf numFmtId="0" fontId="0" fillId="0" borderId="16" xfId="0" applyFill="1" applyBorder="1"/>
    <xf numFmtId="0" fontId="0" fillId="0" borderId="2" xfId="0" applyFill="1" applyBorder="1"/>
    <xf numFmtId="0" fontId="3" fillId="0" borderId="29" xfId="0" applyFont="1" applyFill="1" applyBorder="1" applyAlignment="1">
      <alignment horizontal="center"/>
    </xf>
    <xf numFmtId="0" fontId="9" fillId="0" borderId="16" xfId="0" applyFont="1" applyBorder="1"/>
    <xf numFmtId="3" fontId="0" fillId="0" borderId="1" xfId="0" applyNumberFormat="1" applyBorder="1" applyAlignment="1">
      <alignment horizontal="center"/>
    </xf>
    <xf numFmtId="0" fontId="3" fillId="0" borderId="5" xfId="0" applyFont="1" applyBorder="1" applyAlignment="1">
      <alignment horizontal="center"/>
    </xf>
    <xf numFmtId="166" fontId="7" fillId="0" borderId="48" xfId="0" applyNumberFormat="1" applyFont="1" applyBorder="1" applyAlignment="1">
      <alignment horizontal="center"/>
    </xf>
    <xf numFmtId="0" fontId="3" fillId="0" borderId="11" xfId="0" applyFont="1" applyBorder="1" applyAlignment="1">
      <alignment horizontal="center"/>
    </xf>
    <xf numFmtId="166" fontId="7" fillId="0" borderId="9" xfId="0" applyNumberFormat="1" applyFont="1" applyBorder="1" applyAlignment="1">
      <alignment horizontal="center"/>
    </xf>
    <xf numFmtId="0" fontId="0" fillId="0" borderId="5" xfId="0" applyBorder="1" applyProtection="1">
      <protection locked="0"/>
    </xf>
    <xf numFmtId="0" fontId="0" fillId="5" borderId="1" xfId="0" applyFill="1" applyBorder="1" applyAlignment="1">
      <alignment horizontal="center"/>
    </xf>
    <xf numFmtId="0" fontId="0" fillId="0" borderId="41" xfId="0" applyBorder="1" applyAlignment="1">
      <alignment horizontal="center"/>
    </xf>
    <xf numFmtId="0" fontId="6" fillId="0" borderId="15" xfId="0" quotePrefix="1" applyFont="1" applyBorder="1" applyAlignment="1">
      <alignment horizontal="center"/>
    </xf>
    <xf numFmtId="166" fontId="7" fillId="0" borderId="15" xfId="0" applyNumberFormat="1" applyFont="1" applyBorder="1" applyAlignment="1">
      <alignment horizontal="center"/>
    </xf>
    <xf numFmtId="166" fontId="0" fillId="3" borderId="1" xfId="0" applyNumberFormat="1" applyFill="1" applyBorder="1" applyAlignment="1" applyProtection="1">
      <alignment horizontal="center"/>
      <protection locked="0"/>
    </xf>
    <xf numFmtId="0" fontId="3" fillId="0" borderId="15" xfId="0" applyFont="1" applyFill="1" applyBorder="1" applyAlignment="1">
      <alignment horizontal="center"/>
    </xf>
    <xf numFmtId="2" fontId="7" fillId="0" borderId="0" xfId="0" applyNumberFormat="1" applyFont="1" applyBorder="1" applyAlignment="1">
      <alignment horizontal="center"/>
    </xf>
    <xf numFmtId="2" fontId="11" fillId="0" borderId="4" xfId="0" applyNumberFormat="1" applyFont="1" applyBorder="1" applyAlignment="1">
      <alignment horizontal="center"/>
    </xf>
    <xf numFmtId="2" fontId="11" fillId="0" borderId="0" xfId="0" applyNumberFormat="1" applyFont="1" applyBorder="1" applyAlignment="1">
      <alignment horizontal="center"/>
    </xf>
    <xf numFmtId="2" fontId="3" fillId="0" borderId="0" xfId="0" applyNumberFormat="1" applyFont="1" applyBorder="1" applyAlignment="1" applyProtection="1">
      <alignment horizontal="center"/>
      <protection locked="0"/>
    </xf>
    <xf numFmtId="10" fontId="7" fillId="0" borderId="0" xfId="0" applyNumberFormat="1" applyFont="1" applyBorder="1" applyAlignment="1" applyProtection="1">
      <alignment horizontal="center"/>
      <protection locked="0"/>
    </xf>
    <xf numFmtId="3" fontId="0" fillId="0" borderId="7" xfId="0" applyNumberFormat="1" applyBorder="1"/>
    <xf numFmtId="0" fontId="3" fillId="0" borderId="3" xfId="0" applyFont="1" applyBorder="1" applyProtection="1">
      <protection locked="0"/>
    </xf>
    <xf numFmtId="0" fontId="3" fillId="0" borderId="4" xfId="0" applyFont="1" applyBorder="1" applyProtection="1">
      <protection locked="0"/>
    </xf>
    <xf numFmtId="3" fontId="0" fillId="0" borderId="20" xfId="0" applyNumberFormat="1" applyBorder="1" applyAlignment="1">
      <alignment horizontal="center"/>
    </xf>
    <xf numFmtId="3" fontId="0" fillId="3" borderId="50" xfId="0" applyNumberFormat="1" applyFill="1" applyBorder="1" applyAlignment="1" applyProtection="1">
      <alignment horizontal="center"/>
      <protection locked="0"/>
    </xf>
    <xf numFmtId="0" fontId="0" fillId="0" borderId="51" xfId="0" applyBorder="1" applyAlignment="1">
      <alignment horizontal="center"/>
    </xf>
    <xf numFmtId="0" fontId="0" fillId="3" borderId="52" xfId="0" applyFill="1" applyBorder="1" applyAlignment="1" applyProtection="1">
      <alignment horizontal="center"/>
      <protection locked="0"/>
    </xf>
    <xf numFmtId="166" fontId="7" fillId="0" borderId="43" xfId="0" applyNumberFormat="1" applyFont="1" applyBorder="1" applyAlignment="1">
      <alignment horizontal="center"/>
    </xf>
    <xf numFmtId="0" fontId="10" fillId="0" borderId="8" xfId="0" applyFont="1" applyBorder="1"/>
    <xf numFmtId="0" fontId="0" fillId="5" borderId="51" xfId="0" applyFill="1" applyBorder="1" applyAlignment="1">
      <alignment horizontal="center"/>
    </xf>
    <xf numFmtId="0" fontId="0" fillId="5" borderId="35" xfId="0" applyFill="1" applyBorder="1" applyAlignment="1">
      <alignment horizontal="center"/>
    </xf>
    <xf numFmtId="0" fontId="1" fillId="0" borderId="36" xfId="0" applyFont="1" applyFill="1" applyBorder="1" applyAlignment="1">
      <alignment horizontal="center"/>
    </xf>
    <xf numFmtId="0" fontId="0" fillId="5" borderId="32" xfId="0" applyFill="1" applyBorder="1"/>
    <xf numFmtId="0" fontId="0" fillId="5" borderId="18" xfId="0" applyFill="1" applyBorder="1"/>
    <xf numFmtId="0" fontId="12" fillId="5" borderId="1" xfId="0" applyFont="1" applyFill="1" applyBorder="1" applyProtection="1"/>
    <xf numFmtId="3" fontId="0" fillId="0" borderId="1" xfId="0" applyNumberFormat="1" applyFill="1" applyBorder="1" applyAlignment="1" applyProtection="1">
      <alignment horizontal="center"/>
    </xf>
    <xf numFmtId="0" fontId="0" fillId="0" borderId="1" xfId="0" applyFill="1" applyBorder="1" applyAlignment="1" applyProtection="1">
      <alignment horizontal="center"/>
    </xf>
    <xf numFmtId="0" fontId="0" fillId="0" borderId="1" xfId="0" applyFill="1" applyBorder="1" applyProtection="1"/>
    <xf numFmtId="0" fontId="12" fillId="5" borderId="49" xfId="0" applyFont="1" applyFill="1" applyBorder="1" applyProtection="1"/>
    <xf numFmtId="0" fontId="13" fillId="0" borderId="35" xfId="0" applyFont="1" applyBorder="1" applyProtection="1">
      <protection locked="0"/>
    </xf>
    <xf numFmtId="0" fontId="0" fillId="5" borderId="17" xfId="0" applyFill="1" applyBorder="1"/>
    <xf numFmtId="0" fontId="0" fillId="0" borderId="53" xfId="0" applyBorder="1"/>
    <xf numFmtId="0" fontId="22" fillId="0" borderId="36" xfId="0" applyFont="1" applyBorder="1" applyAlignment="1" applyProtection="1">
      <alignment horizontal="right"/>
      <protection locked="0"/>
    </xf>
    <xf numFmtId="0" fontId="0" fillId="0" borderId="34" xfId="0" applyBorder="1"/>
    <xf numFmtId="0" fontId="1" fillId="0" borderId="20" xfId="0" applyFont="1" applyBorder="1" applyAlignment="1" applyProtection="1">
      <alignment horizontal="right"/>
    </xf>
    <xf numFmtId="0" fontId="0" fillId="0" borderId="54" xfId="0" applyBorder="1"/>
    <xf numFmtId="0" fontId="0" fillId="0" borderId="51" xfId="0" applyFill="1" applyBorder="1" applyProtection="1"/>
    <xf numFmtId="0" fontId="1" fillId="0" borderId="52" xfId="0" applyFont="1" applyBorder="1" applyAlignment="1" applyProtection="1">
      <alignment horizontal="right"/>
    </xf>
    <xf numFmtId="2" fontId="7" fillId="4" borderId="38" xfId="0" applyNumberFormat="1" applyFont="1" applyFill="1" applyBorder="1" applyAlignment="1">
      <alignment horizontal="center"/>
    </xf>
    <xf numFmtId="2" fontId="10" fillId="0" borderId="27" xfId="0" applyNumberFormat="1" applyFont="1" applyBorder="1" applyAlignment="1">
      <alignment horizontal="center"/>
    </xf>
    <xf numFmtId="1" fontId="1" fillId="3" borderId="27" xfId="0" applyNumberFormat="1" applyFont="1" applyFill="1" applyBorder="1" applyAlignment="1" applyProtection="1">
      <alignment horizontal="center"/>
      <protection locked="0"/>
    </xf>
    <xf numFmtId="164" fontId="1" fillId="3" borderId="27" xfId="0" applyNumberFormat="1" applyFont="1" applyFill="1" applyBorder="1" applyAlignment="1" applyProtection="1">
      <alignment horizontal="center"/>
      <protection locked="0"/>
    </xf>
    <xf numFmtId="10" fontId="10" fillId="5" borderId="27" xfId="0" applyNumberFormat="1" applyFont="1" applyFill="1" applyBorder="1" applyAlignment="1">
      <alignment horizontal="center"/>
    </xf>
    <xf numFmtId="2" fontId="10" fillId="0" borderId="25" xfId="0" applyNumberFormat="1" applyFont="1" applyBorder="1" applyAlignment="1">
      <alignment horizontal="center"/>
    </xf>
    <xf numFmtId="0" fontId="0" fillId="0" borderId="19" xfId="0" applyBorder="1" applyAlignment="1">
      <alignment horizontal="center"/>
    </xf>
    <xf numFmtId="0" fontId="0" fillId="3" borderId="19" xfId="0" applyFill="1" applyBorder="1" applyAlignment="1" applyProtection="1">
      <alignment horizontal="center"/>
      <protection locked="0"/>
    </xf>
    <xf numFmtId="2" fontId="7" fillId="4" borderId="30" xfId="0" applyNumberFormat="1" applyFont="1" applyFill="1" applyBorder="1" applyAlignment="1">
      <alignment horizontal="center"/>
    </xf>
    <xf numFmtId="0" fontId="0" fillId="5" borderId="10" xfId="0" applyFill="1" applyBorder="1"/>
    <xf numFmtId="0" fontId="12" fillId="5" borderId="55" xfId="0" applyFont="1" applyFill="1" applyBorder="1" applyProtection="1"/>
    <xf numFmtId="0" fontId="12" fillId="5" borderId="35" xfId="0" applyFont="1" applyFill="1" applyBorder="1" applyProtection="1"/>
    <xf numFmtId="0" fontId="23" fillId="5" borderId="36" xfId="0" applyFont="1" applyFill="1" applyBorder="1" applyAlignment="1" applyProtection="1">
      <alignment horizontal="right"/>
    </xf>
    <xf numFmtId="2" fontId="11" fillId="0" borderId="23" xfId="0" applyNumberFormat="1" applyFont="1" applyBorder="1" applyAlignment="1">
      <alignment horizontal="center"/>
    </xf>
    <xf numFmtId="0" fontId="3" fillId="0" borderId="25" xfId="0" applyFont="1" applyBorder="1" applyAlignment="1">
      <alignment horizontal="center"/>
    </xf>
    <xf numFmtId="0" fontId="3" fillId="0" borderId="30" xfId="0" applyFont="1" applyBorder="1" applyAlignment="1" applyProtection="1">
      <alignment horizontal="center"/>
    </xf>
    <xf numFmtId="0" fontId="6" fillId="0" borderId="0" xfId="0" applyFont="1" applyBorder="1" applyAlignment="1" applyProtection="1">
      <alignment horizontal="center"/>
      <protection locked="0"/>
    </xf>
    <xf numFmtId="166" fontId="6" fillId="0" borderId="14" xfId="0" applyNumberFormat="1" applyFont="1" applyBorder="1" applyProtection="1">
      <protection locked="0"/>
    </xf>
    <xf numFmtId="0" fontId="26" fillId="2" borderId="29" xfId="0" applyFont="1" applyFill="1" applyBorder="1" applyAlignment="1">
      <alignment horizontal="center"/>
    </xf>
    <xf numFmtId="0" fontId="21" fillId="0" borderId="30" xfId="0" applyFont="1" applyBorder="1" applyAlignment="1" applyProtection="1">
      <alignment horizontal="center"/>
    </xf>
    <xf numFmtId="0" fontId="21" fillId="0" borderId="28" xfId="0" applyFont="1" applyBorder="1" applyAlignment="1">
      <alignment horizontal="center"/>
    </xf>
    <xf numFmtId="0" fontId="21" fillId="0" borderId="29" xfId="0" quotePrefix="1" applyFont="1" applyBorder="1" applyAlignment="1">
      <alignment horizontal="center"/>
    </xf>
    <xf numFmtId="0" fontId="21" fillId="0" borderId="29" xfId="0" applyFont="1" applyBorder="1" applyAlignment="1">
      <alignment horizontal="center"/>
    </xf>
    <xf numFmtId="0" fontId="27" fillId="5" borderId="20" xfId="0" applyFont="1" applyFill="1" applyBorder="1" applyAlignment="1" applyProtection="1">
      <alignment horizontal="right"/>
    </xf>
    <xf numFmtId="2" fontId="28" fillId="0" borderId="27" xfId="0" applyNumberFormat="1" applyFont="1" applyBorder="1" applyAlignment="1">
      <alignment horizontal="center"/>
    </xf>
    <xf numFmtId="0" fontId="21" fillId="0" borderId="15" xfId="0" applyFont="1" applyBorder="1" applyAlignment="1">
      <alignment horizontal="center"/>
    </xf>
    <xf numFmtId="0" fontId="25" fillId="2" borderId="15" xfId="0" applyFont="1" applyFill="1" applyBorder="1" applyAlignment="1">
      <alignment horizontal="center"/>
    </xf>
    <xf numFmtId="0" fontId="21" fillId="0" borderId="18" xfId="0" applyFont="1" applyBorder="1" applyAlignment="1">
      <alignment horizontal="center"/>
    </xf>
    <xf numFmtId="0" fontId="1" fillId="0" borderId="35" xfId="0" applyFont="1" applyFill="1" applyBorder="1" applyAlignment="1">
      <alignment horizontal="center"/>
    </xf>
    <xf numFmtId="0" fontId="0" fillId="0" borderId="1" xfId="0" applyBorder="1"/>
    <xf numFmtId="0" fontId="21" fillId="0" borderId="14" xfId="0" applyFont="1" applyBorder="1" applyAlignment="1" applyProtection="1">
      <alignment horizontal="center"/>
    </xf>
    <xf numFmtId="0" fontId="0" fillId="0" borderId="20" xfId="0" applyBorder="1" applyAlignment="1">
      <alignment horizontal="center"/>
    </xf>
    <xf numFmtId="0" fontId="24" fillId="7" borderId="12" xfId="0" applyFont="1" applyFill="1" applyBorder="1" applyAlignment="1" applyProtection="1">
      <alignment horizontal="center"/>
    </xf>
    <xf numFmtId="0" fontId="24" fillId="7" borderId="13" xfId="0" applyFont="1" applyFill="1" applyBorder="1" applyAlignment="1" applyProtection="1">
      <alignment horizontal="center"/>
    </xf>
    <xf numFmtId="0" fontId="24" fillId="7" borderId="14" xfId="0" applyFont="1" applyFill="1" applyBorder="1" applyAlignment="1" applyProtection="1">
      <alignment horizontal="center"/>
    </xf>
    <xf numFmtId="0" fontId="6" fillId="0" borderId="8"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22" fillId="5" borderId="34" xfId="0" applyFont="1" applyFill="1" applyBorder="1" applyAlignment="1" applyProtection="1">
      <alignment horizontal="right"/>
    </xf>
    <xf numFmtId="0" fontId="22" fillId="5" borderId="1" xfId="0" applyFont="1" applyFill="1" applyBorder="1" applyAlignment="1" applyProtection="1">
      <alignment horizontal="right"/>
    </xf>
    <xf numFmtId="0" fontId="22" fillId="5" borderId="20" xfId="0" applyFont="1" applyFill="1" applyBorder="1" applyAlignment="1" applyProtection="1">
      <alignment horizontal="right"/>
    </xf>
    <xf numFmtId="0" fontId="0" fillId="5" borderId="32" xfId="0" applyFill="1" applyBorder="1" applyAlignment="1" applyProtection="1">
      <alignment horizontal="left"/>
      <protection locked="0"/>
    </xf>
    <xf numFmtId="0" fontId="0" fillId="5" borderId="18" xfId="0" applyFill="1" applyBorder="1" applyAlignment="1" applyProtection="1">
      <alignment horizontal="left"/>
      <protection locked="0"/>
    </xf>
    <xf numFmtId="0" fontId="0" fillId="5" borderId="28" xfId="0" applyFill="1" applyBorder="1" applyAlignment="1" applyProtection="1">
      <alignment horizontal="left"/>
      <protection locked="0"/>
    </xf>
    <xf numFmtId="14" fontId="0" fillId="5" borderId="17" xfId="0" applyNumberFormat="1"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5" borderId="29" xfId="0" applyFill="1" applyBorder="1" applyAlignment="1" applyProtection="1">
      <alignment horizontal="left"/>
      <protection locked="0"/>
    </xf>
    <xf numFmtId="0" fontId="0" fillId="5" borderId="17" xfId="0" applyFill="1" applyBorder="1" applyAlignment="1" applyProtection="1">
      <alignment horizontal="left"/>
      <protection locked="0"/>
    </xf>
    <xf numFmtId="0" fontId="0" fillId="5" borderId="37" xfId="0" applyFill="1" applyBorder="1" applyAlignment="1" applyProtection="1">
      <alignment horizontal="left"/>
      <protection locked="0"/>
    </xf>
    <xf numFmtId="0" fontId="0" fillId="5" borderId="22" xfId="0" applyFill="1" applyBorder="1" applyAlignment="1" applyProtection="1">
      <alignment horizontal="left"/>
      <protection locked="0"/>
    </xf>
    <xf numFmtId="0" fontId="0" fillId="5" borderId="44" xfId="0" applyFill="1" applyBorder="1" applyAlignment="1" applyProtection="1">
      <alignment horizontal="left"/>
      <protection locked="0"/>
    </xf>
    <xf numFmtId="0" fontId="21" fillId="0" borderId="12" xfId="0" applyFont="1" applyBorder="1" applyAlignment="1" applyProtection="1">
      <alignment horizontal="left"/>
    </xf>
    <xf numFmtId="0" fontId="21" fillId="0" borderId="13" xfId="0" applyFont="1" applyBorder="1" applyAlignment="1" applyProtection="1">
      <alignment horizontal="left"/>
    </xf>
    <xf numFmtId="0" fontId="21" fillId="0" borderId="14" xfId="0" applyFont="1" applyBorder="1" applyAlignment="1" applyProtection="1">
      <alignment horizontal="left"/>
    </xf>
    <xf numFmtId="0" fontId="20"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24" fillId="6" borderId="12" xfId="0" applyFont="1" applyFill="1" applyBorder="1" applyAlignment="1" applyProtection="1">
      <alignment horizontal="center"/>
    </xf>
    <xf numFmtId="0" fontId="24" fillId="6" borderId="13" xfId="0" applyFont="1" applyFill="1" applyBorder="1" applyAlignment="1" applyProtection="1">
      <alignment horizontal="center"/>
    </xf>
    <xf numFmtId="0" fontId="24" fillId="6" borderId="14" xfId="0" applyFont="1" applyFill="1" applyBorder="1" applyAlignment="1" applyProtection="1">
      <alignment horizontal="center"/>
    </xf>
    <xf numFmtId="0" fontId="0" fillId="4" borderId="12"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14" xfId="0" applyFill="1" applyBorder="1" applyAlignment="1" applyProtection="1">
      <alignment horizontal="center" vertical="center"/>
    </xf>
    <xf numFmtId="0" fontId="6" fillId="0" borderId="12" xfId="0" applyFont="1" applyFill="1" applyBorder="1" applyAlignment="1" applyProtection="1">
      <alignment horizontal="right"/>
      <protection locked="0"/>
    </xf>
    <xf numFmtId="0" fontId="6" fillId="0" borderId="13" xfId="0" applyFont="1" applyFill="1" applyBorder="1" applyAlignment="1" applyProtection="1">
      <alignment horizontal="right"/>
      <protection locked="0"/>
    </xf>
    <xf numFmtId="0" fontId="21" fillId="0" borderId="3" xfId="0" applyFont="1" applyBorder="1" applyAlignment="1" applyProtection="1">
      <alignment horizontal="left"/>
    </xf>
    <xf numFmtId="0" fontId="21" fillId="0" borderId="4" xfId="0" applyFont="1" applyBorder="1" applyAlignment="1" applyProtection="1">
      <alignment horizontal="left"/>
    </xf>
    <xf numFmtId="0" fontId="21" fillId="0" borderId="5" xfId="0" applyFont="1" applyBorder="1" applyAlignment="1" applyProtection="1">
      <alignment horizontal="left"/>
    </xf>
  </cellXfs>
  <cellStyles count="1">
    <cellStyle name="Normal" xfId="0" builtinId="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r>
              <a:rPr lang="en-US" sz="1800" b="1">
                <a:solidFill>
                  <a:srgbClr val="006600"/>
                </a:solidFill>
              </a:rPr>
              <a:t>Xp3 Trial MPG Chart</a:t>
            </a:r>
          </a:p>
        </c:rich>
      </c:tx>
      <c:layout>
        <c:manualLayout>
          <c:xMode val="edge"/>
          <c:yMode val="edge"/>
          <c:x val="0.27308073876086592"/>
          <c:y val="3.732727534754129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C00000"/>
              </a:solidFill>
              <a:ln>
                <a:noFill/>
              </a:ln>
              <a:effectLst/>
              <a:sp3d/>
            </c:spPr>
            <c:extLst>
              <c:ext xmlns:c16="http://schemas.microsoft.com/office/drawing/2014/chart" uri="{C3380CC4-5D6E-409C-BE32-E72D297353CC}">
                <c16:uniqueId val="{00000001-FE06-4EFF-9202-300E6B00294C}"/>
              </c:ext>
            </c:extLst>
          </c:dPt>
          <c:dPt>
            <c:idx val="1"/>
            <c:invertIfNegative val="0"/>
            <c:bubble3D val="0"/>
            <c:spPr>
              <a:solidFill>
                <a:srgbClr val="006600"/>
              </a:solidFill>
              <a:ln>
                <a:noFill/>
              </a:ln>
              <a:effectLst/>
              <a:sp3d/>
            </c:spPr>
            <c:extLst>
              <c:ext xmlns:c16="http://schemas.microsoft.com/office/drawing/2014/chart" uri="{C3380CC4-5D6E-409C-BE32-E72D297353CC}">
                <c16:uniqueId val="{00000003-FE06-4EFF-9202-300E6B00294C}"/>
              </c:ext>
            </c:extLst>
          </c:dPt>
          <c:dLbls>
            <c:dLbl>
              <c:idx val="0"/>
              <c:layout>
                <c:manualLayout>
                  <c:x val="2.4745358665029256E-2"/>
                  <c:y val="-2.55558719959760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841565177330787"/>
                      <c:h val="0.18255943007124109"/>
                    </c:manualLayout>
                  </c15:layout>
                </c:ext>
                <c:ext xmlns:c16="http://schemas.microsoft.com/office/drawing/2014/chart" uri="{C3380CC4-5D6E-409C-BE32-E72D297353CC}">
                  <c16:uniqueId val="{00000001-FE06-4EFF-9202-300E6B00294C}"/>
                </c:ext>
              </c:extLst>
            </c:dLbl>
            <c:dLbl>
              <c:idx val="1"/>
              <c:layout>
                <c:manualLayout>
                  <c:x val="3.6697247706421909E-2"/>
                  <c:y val="-6.115248123458252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6-4EFF-9202-300E6B00294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'Gas graph'!$A$4:$A$5</c:f>
              <c:strCache>
                <c:ptCount val="2"/>
                <c:pt idx="0">
                  <c:v>Tanks Without Xp3</c:v>
                </c:pt>
                <c:pt idx="1">
                  <c:v>Tanks With Xp3</c:v>
                </c:pt>
              </c:strCache>
            </c:strRef>
          </c:cat>
          <c:val>
            <c:numRef>
              <c:f>'Gas graph'!$B$4:$B$5</c:f>
              <c:numCache>
                <c:formatCode>0.00</c:formatCode>
                <c:ptCount val="2"/>
                <c:pt idx="0">
                  <c:v>0</c:v>
                </c:pt>
                <c:pt idx="1">
                  <c:v>0</c:v>
                </c:pt>
              </c:numCache>
            </c:numRef>
          </c:val>
          <c:extLst>
            <c:ext xmlns:c16="http://schemas.microsoft.com/office/drawing/2014/chart" uri="{C3380CC4-5D6E-409C-BE32-E72D297353CC}">
              <c16:uniqueId val="{00000004-FE06-4EFF-9202-300E6B00294C}"/>
            </c:ext>
          </c:extLst>
        </c:ser>
        <c:dLbls>
          <c:showLegendKey val="0"/>
          <c:showVal val="0"/>
          <c:showCatName val="0"/>
          <c:showSerName val="0"/>
          <c:showPercent val="0"/>
          <c:showBubbleSize val="0"/>
        </c:dLbls>
        <c:gapWidth val="150"/>
        <c:shape val="box"/>
        <c:axId val="366049376"/>
        <c:axId val="366049768"/>
        <c:axId val="0"/>
      </c:bar3DChart>
      <c:catAx>
        <c:axId val="366049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layout>
            <c:manualLayout>
              <c:xMode val="edge"/>
              <c:yMode val="edge"/>
              <c:x val="0.40527624671916018"/>
              <c:y val="0.886576625838436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6049768"/>
        <c:crosses val="autoZero"/>
        <c:auto val="1"/>
        <c:lblAlgn val="ctr"/>
        <c:lblOffset val="100"/>
        <c:noMultiLvlLbl val="0"/>
      </c:catAx>
      <c:valAx>
        <c:axId val="366049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49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r>
              <a:rPr lang="en-US" sz="1800" b="1">
                <a:solidFill>
                  <a:srgbClr val="006600"/>
                </a:solidFill>
              </a:rPr>
              <a:t>Xp3 Trial MPG Chart</a:t>
            </a:r>
          </a:p>
        </c:rich>
      </c:tx>
      <c:layout>
        <c:manualLayout>
          <c:xMode val="edge"/>
          <c:yMode val="edge"/>
          <c:x val="0.27308073876086592"/>
          <c:y val="3.732727534754129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C00000"/>
              </a:solidFill>
              <a:ln>
                <a:noFill/>
              </a:ln>
              <a:effectLst/>
              <a:sp3d/>
            </c:spPr>
            <c:extLst>
              <c:ext xmlns:c16="http://schemas.microsoft.com/office/drawing/2014/chart" uri="{C3380CC4-5D6E-409C-BE32-E72D297353CC}">
                <c16:uniqueId val="{00000001-843C-46A7-A540-C1705F453585}"/>
              </c:ext>
            </c:extLst>
          </c:dPt>
          <c:dPt>
            <c:idx val="1"/>
            <c:invertIfNegative val="0"/>
            <c:bubble3D val="0"/>
            <c:spPr>
              <a:solidFill>
                <a:srgbClr val="006600"/>
              </a:solidFill>
              <a:ln>
                <a:noFill/>
              </a:ln>
              <a:effectLst/>
              <a:sp3d/>
            </c:spPr>
            <c:extLst>
              <c:ext xmlns:c16="http://schemas.microsoft.com/office/drawing/2014/chart" uri="{C3380CC4-5D6E-409C-BE32-E72D297353CC}">
                <c16:uniqueId val="{00000003-843C-46A7-A540-C1705F453585}"/>
              </c:ext>
            </c:extLst>
          </c:dPt>
          <c:dLbls>
            <c:dLbl>
              <c:idx val="0"/>
              <c:layout>
                <c:manualLayout>
                  <c:x val="2.4745358665029256E-2"/>
                  <c:y val="-2.55558719959760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7841565177330787"/>
                      <c:h val="0.18255943007124109"/>
                    </c:manualLayout>
                  </c15:layout>
                </c:ext>
                <c:ext xmlns:c16="http://schemas.microsoft.com/office/drawing/2014/chart" uri="{C3380CC4-5D6E-409C-BE32-E72D297353CC}">
                  <c16:uniqueId val="{00000001-843C-46A7-A540-C1705F453585}"/>
                </c:ext>
              </c:extLst>
            </c:dLbl>
            <c:dLbl>
              <c:idx val="1"/>
              <c:layout>
                <c:manualLayout>
                  <c:x val="3.6697247706421909E-2"/>
                  <c:y val="-6.115248123458252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3C-46A7-A540-C1705F45358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'[1]Gas graph'!$A$4:$A$5</c:f>
              <c:strCache>
                <c:ptCount val="2"/>
                <c:pt idx="0">
                  <c:v>Tanks Without Xp3</c:v>
                </c:pt>
                <c:pt idx="1">
                  <c:v>Tanks With Xp3</c:v>
                </c:pt>
              </c:strCache>
            </c:strRef>
          </c:cat>
          <c:val>
            <c:numRef>
              <c:f>'[1]Gas graph'!$B$4:$B$5</c:f>
              <c:numCache>
                <c:formatCode>General</c:formatCode>
                <c:ptCount val="2"/>
                <c:pt idx="0">
                  <c:v>28.2</c:v>
                </c:pt>
                <c:pt idx="1">
                  <c:v>30.13</c:v>
                </c:pt>
              </c:numCache>
            </c:numRef>
          </c:val>
          <c:extLst>
            <c:ext xmlns:c16="http://schemas.microsoft.com/office/drawing/2014/chart" uri="{C3380CC4-5D6E-409C-BE32-E72D297353CC}">
              <c16:uniqueId val="{00000004-843C-46A7-A540-C1705F453585}"/>
            </c:ext>
          </c:extLst>
        </c:ser>
        <c:dLbls>
          <c:showLegendKey val="0"/>
          <c:showVal val="0"/>
          <c:showCatName val="0"/>
          <c:showSerName val="0"/>
          <c:showPercent val="0"/>
          <c:showBubbleSize val="0"/>
        </c:dLbls>
        <c:gapWidth val="150"/>
        <c:shape val="box"/>
        <c:axId val="366049376"/>
        <c:axId val="366049768"/>
        <c:axId val="0"/>
      </c:bar3DChart>
      <c:catAx>
        <c:axId val="366049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layout>
            <c:manualLayout>
              <c:xMode val="edge"/>
              <c:yMode val="edge"/>
              <c:x val="0.40527624671916018"/>
              <c:y val="0.886576625838436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6049768"/>
        <c:crosses val="autoZero"/>
        <c:auto val="1"/>
        <c:lblAlgn val="ctr"/>
        <c:lblOffset val="100"/>
        <c:noMultiLvlLbl val="0"/>
      </c:catAx>
      <c:valAx>
        <c:axId val="366049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49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6600"/>
                </a:solidFill>
                <a:latin typeface="+mn-lt"/>
                <a:ea typeface="+mn-ea"/>
                <a:cs typeface="+mn-cs"/>
              </a:defRPr>
            </a:pPr>
            <a:r>
              <a:rPr lang="en-US" sz="1600" b="1">
                <a:solidFill>
                  <a:srgbClr val="006600"/>
                </a:solidFill>
              </a:rPr>
              <a:t>Xp3 Trial MPG Chart</a:t>
            </a:r>
          </a:p>
        </c:rich>
      </c:tx>
      <c:layout>
        <c:manualLayout>
          <c:xMode val="edge"/>
          <c:yMode val="edge"/>
          <c:x val="0.33084711286089241"/>
          <c:y val="2.777777777777777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FF0000"/>
            </a:solidFill>
            <a:ln>
              <a:noFill/>
            </a:ln>
            <a:effectLst/>
            <a:sp3d/>
          </c:spPr>
          <c:invertIfNegative val="0"/>
          <c:dPt>
            <c:idx val="1"/>
            <c:invertIfNegative val="0"/>
            <c:bubble3D val="0"/>
            <c:spPr>
              <a:solidFill>
                <a:srgbClr val="00B050"/>
              </a:solidFill>
              <a:ln>
                <a:noFill/>
              </a:ln>
              <a:effectLst/>
              <a:sp3d/>
            </c:spPr>
            <c:extLst>
              <c:ext xmlns:c16="http://schemas.microsoft.com/office/drawing/2014/chart" uri="{C3380CC4-5D6E-409C-BE32-E72D297353CC}">
                <c16:uniqueId val="{00000001-7BE1-4F6C-83FE-E002EB969210}"/>
              </c:ext>
            </c:extLst>
          </c:dPt>
          <c:dLbls>
            <c:dLbl>
              <c:idx val="0"/>
              <c:layout>
                <c:manualLayout>
                  <c:x val="4.7222222222222221E-2"/>
                  <c:y val="-5.555555555555555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E1-4F6C-83FE-E002EB969210}"/>
                </c:ext>
              </c:extLst>
            </c:dLbl>
            <c:dLbl>
              <c:idx val="1"/>
              <c:layout>
                <c:manualLayout>
                  <c:x val="4.4444444444444446E-2"/>
                  <c:y val="-3.240740740740740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E1-4F6C-83FE-E002EB9692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'Diesel graph'!$B$13:$B$14</c:f>
              <c:strCache>
                <c:ptCount val="2"/>
                <c:pt idx="0">
                  <c:v>Tanks Without Xp3</c:v>
                </c:pt>
                <c:pt idx="1">
                  <c:v>Tanks With Xp3</c:v>
                </c:pt>
              </c:strCache>
            </c:strRef>
          </c:cat>
          <c:val>
            <c:numRef>
              <c:f>'Diesel graph'!$C$13:$C$14</c:f>
              <c:numCache>
                <c:formatCode>0.00</c:formatCode>
                <c:ptCount val="2"/>
                <c:pt idx="0">
                  <c:v>21.73</c:v>
                </c:pt>
                <c:pt idx="1">
                  <c:v>23.74</c:v>
                </c:pt>
              </c:numCache>
            </c:numRef>
          </c:val>
          <c:extLst>
            <c:ext xmlns:c16="http://schemas.microsoft.com/office/drawing/2014/chart" uri="{C3380CC4-5D6E-409C-BE32-E72D297353CC}">
              <c16:uniqueId val="{00000003-7BE1-4F6C-83FE-E002EB969210}"/>
            </c:ext>
          </c:extLst>
        </c:ser>
        <c:dLbls>
          <c:showLegendKey val="0"/>
          <c:showVal val="0"/>
          <c:showCatName val="0"/>
          <c:showSerName val="0"/>
          <c:showPercent val="0"/>
          <c:showBubbleSize val="0"/>
        </c:dLbls>
        <c:gapWidth val="150"/>
        <c:shape val="box"/>
        <c:axId val="311803136"/>
        <c:axId val="311803528"/>
        <c:axId val="0"/>
      </c:bar3DChart>
      <c:catAx>
        <c:axId val="31180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11803528"/>
        <c:crosses val="autoZero"/>
        <c:auto val="1"/>
        <c:lblAlgn val="ctr"/>
        <c:lblOffset val="100"/>
        <c:noMultiLvlLbl val="0"/>
      </c:catAx>
      <c:valAx>
        <c:axId val="311803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03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r>
              <a:rPr lang="en-US" sz="1800" b="1">
                <a:solidFill>
                  <a:srgbClr val="006600"/>
                </a:solidFill>
              </a:rPr>
              <a:t>Xp3 Trial MPG Chart</a:t>
            </a:r>
          </a:p>
        </c:rich>
      </c:tx>
      <c:layout>
        <c:manualLayout>
          <c:xMode val="edge"/>
          <c:yMode val="edge"/>
          <c:x val="0.27613888888888888"/>
          <c:y val="3.240740740740740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C00000"/>
              </a:solidFill>
              <a:ln>
                <a:noFill/>
              </a:ln>
              <a:effectLst/>
              <a:sp3d/>
            </c:spPr>
            <c:extLst>
              <c:ext xmlns:c16="http://schemas.microsoft.com/office/drawing/2014/chart" uri="{C3380CC4-5D6E-409C-BE32-E72D297353CC}">
                <c16:uniqueId val="{00000001-E148-40ED-97B6-8C5F2AF5E756}"/>
              </c:ext>
            </c:extLst>
          </c:dPt>
          <c:dPt>
            <c:idx val="1"/>
            <c:invertIfNegative val="0"/>
            <c:bubble3D val="0"/>
            <c:spPr>
              <a:solidFill>
                <a:srgbClr val="006600"/>
              </a:solidFill>
              <a:ln>
                <a:noFill/>
              </a:ln>
              <a:effectLst/>
              <a:sp3d/>
            </c:spPr>
            <c:extLst>
              <c:ext xmlns:c16="http://schemas.microsoft.com/office/drawing/2014/chart" uri="{C3380CC4-5D6E-409C-BE32-E72D297353CC}">
                <c16:uniqueId val="{00000003-E148-40ED-97B6-8C5F2AF5E756}"/>
              </c:ext>
            </c:extLst>
          </c:dPt>
          <c:dLbls>
            <c:dLbl>
              <c:idx val="0"/>
              <c:layout>
                <c:manualLayout>
                  <c:x val="-2.7776684164479439E-3"/>
                  <c:y val="0.16435185185185178"/>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144444444444443"/>
                      <c:h val="0.12541666666666668"/>
                    </c:manualLayout>
                  </c15:layout>
                </c:ext>
                <c:ext xmlns:c16="http://schemas.microsoft.com/office/drawing/2014/chart" uri="{C3380CC4-5D6E-409C-BE32-E72D297353CC}">
                  <c16:uniqueId val="{00000001-E148-40ED-97B6-8C5F2AF5E756}"/>
                </c:ext>
              </c:extLst>
            </c:dLbl>
            <c:dLbl>
              <c:idx val="1"/>
              <c:layout>
                <c:manualLayout>
                  <c:x val="0"/>
                  <c:y val="0.152777777777777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48-40ED-97B6-8C5F2AF5E75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'Gas graph'!$A$4:$A$5</c:f>
              <c:strCache>
                <c:ptCount val="2"/>
                <c:pt idx="0">
                  <c:v>Tanks Without Xp3</c:v>
                </c:pt>
                <c:pt idx="1">
                  <c:v>Tanks With Xp3</c:v>
                </c:pt>
              </c:strCache>
            </c:strRef>
          </c:cat>
          <c:val>
            <c:numRef>
              <c:f>'Gas graph'!$B$4:$B$5</c:f>
              <c:numCache>
                <c:formatCode>0.00</c:formatCode>
                <c:ptCount val="2"/>
                <c:pt idx="0">
                  <c:v>0</c:v>
                </c:pt>
                <c:pt idx="1">
                  <c:v>0</c:v>
                </c:pt>
              </c:numCache>
            </c:numRef>
          </c:val>
          <c:extLst>
            <c:ext xmlns:c16="http://schemas.microsoft.com/office/drawing/2014/chart" uri="{C3380CC4-5D6E-409C-BE32-E72D297353CC}">
              <c16:uniqueId val="{00000004-E148-40ED-97B6-8C5F2AF5E756}"/>
            </c:ext>
          </c:extLst>
        </c:ser>
        <c:dLbls>
          <c:showLegendKey val="0"/>
          <c:showVal val="0"/>
          <c:showCatName val="0"/>
          <c:showSerName val="0"/>
          <c:showPercent val="0"/>
          <c:showBubbleSize val="0"/>
        </c:dLbls>
        <c:gapWidth val="150"/>
        <c:shape val="box"/>
        <c:axId val="311804312"/>
        <c:axId val="311804704"/>
        <c:axId val="0"/>
      </c:bar3DChart>
      <c:catAx>
        <c:axId val="311804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layout>
            <c:manualLayout>
              <c:xMode val="edge"/>
              <c:yMode val="edge"/>
              <c:x val="0.40527624671916018"/>
              <c:y val="0.886576625838436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11804704"/>
        <c:crosses val="autoZero"/>
        <c:auto val="1"/>
        <c:lblAlgn val="ctr"/>
        <c:lblOffset val="100"/>
        <c:noMultiLvlLbl val="0"/>
      </c:catAx>
      <c:valAx>
        <c:axId val="311804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804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r>
              <a:rPr lang="en-US" sz="1800" b="1">
                <a:solidFill>
                  <a:srgbClr val="006600"/>
                </a:solidFill>
              </a:rPr>
              <a:t>Xp3 Trial MPG Chart</a:t>
            </a:r>
          </a:p>
        </c:rich>
      </c:tx>
      <c:layout>
        <c:manualLayout>
          <c:xMode val="edge"/>
          <c:yMode val="edge"/>
          <c:x val="0.27613888888888888"/>
          <c:y val="3.240740740740740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C00000"/>
              </a:solidFill>
              <a:ln>
                <a:noFill/>
              </a:ln>
              <a:effectLst/>
              <a:sp3d/>
            </c:spPr>
            <c:extLst>
              <c:ext xmlns:c16="http://schemas.microsoft.com/office/drawing/2014/chart" uri="{C3380CC4-5D6E-409C-BE32-E72D297353CC}">
                <c16:uniqueId val="{00000001-E65C-4D77-9D93-6F9E07723AA7}"/>
              </c:ext>
            </c:extLst>
          </c:dPt>
          <c:dPt>
            <c:idx val="1"/>
            <c:invertIfNegative val="0"/>
            <c:bubble3D val="0"/>
            <c:spPr>
              <a:solidFill>
                <a:srgbClr val="006600"/>
              </a:solidFill>
              <a:ln>
                <a:noFill/>
              </a:ln>
              <a:effectLst/>
              <a:sp3d/>
            </c:spPr>
            <c:extLst>
              <c:ext xmlns:c16="http://schemas.microsoft.com/office/drawing/2014/chart" uri="{C3380CC4-5D6E-409C-BE32-E72D297353CC}">
                <c16:uniqueId val="{00000003-E65C-4D77-9D93-6F9E07723AA7}"/>
              </c:ext>
            </c:extLst>
          </c:dPt>
          <c:dLbls>
            <c:dLbl>
              <c:idx val="0"/>
              <c:layout>
                <c:manualLayout>
                  <c:x val="-2.7776684164479439E-3"/>
                  <c:y val="0.16435185185185178"/>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144444444444443"/>
                      <c:h val="0.12541666666666668"/>
                    </c:manualLayout>
                  </c15:layout>
                </c:ext>
                <c:ext xmlns:c16="http://schemas.microsoft.com/office/drawing/2014/chart" uri="{C3380CC4-5D6E-409C-BE32-E72D297353CC}">
                  <c16:uniqueId val="{00000001-E65C-4D77-9D93-6F9E07723AA7}"/>
                </c:ext>
              </c:extLst>
            </c:dLbl>
            <c:dLbl>
              <c:idx val="1"/>
              <c:layout>
                <c:manualLayout>
                  <c:x val="0"/>
                  <c:y val="0.152777777777777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5C-4D77-9D93-6F9E07723AA7}"/>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'Diesel graph'!$A$4:$A$5</c:f>
              <c:strCache>
                <c:ptCount val="2"/>
                <c:pt idx="0">
                  <c:v>Tanks Without Xp3</c:v>
                </c:pt>
                <c:pt idx="1">
                  <c:v>Tanks With Xp3</c:v>
                </c:pt>
              </c:strCache>
            </c:strRef>
          </c:cat>
          <c:val>
            <c:numRef>
              <c:f>'Diesel graph'!$B$4:$B$5</c:f>
              <c:numCache>
                <c:formatCode>0.00</c:formatCode>
                <c:ptCount val="2"/>
                <c:pt idx="0">
                  <c:v>0</c:v>
                </c:pt>
                <c:pt idx="1">
                  <c:v>0</c:v>
                </c:pt>
              </c:numCache>
            </c:numRef>
          </c:val>
          <c:extLst>
            <c:ext xmlns:c16="http://schemas.microsoft.com/office/drawing/2014/chart" uri="{C3380CC4-5D6E-409C-BE32-E72D297353CC}">
              <c16:uniqueId val="{00000004-E65C-4D77-9D93-6F9E07723AA7}"/>
            </c:ext>
          </c:extLst>
        </c:ser>
        <c:dLbls>
          <c:showLegendKey val="0"/>
          <c:showVal val="0"/>
          <c:showCatName val="0"/>
          <c:showSerName val="0"/>
          <c:showPercent val="0"/>
          <c:showBubbleSize val="0"/>
        </c:dLbls>
        <c:gapWidth val="150"/>
        <c:shape val="box"/>
        <c:axId val="364443096"/>
        <c:axId val="364443488"/>
        <c:axId val="0"/>
      </c:bar3DChart>
      <c:catAx>
        <c:axId val="364443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layout>
            <c:manualLayout>
              <c:xMode val="edge"/>
              <c:yMode val="edge"/>
              <c:x val="0.40527624671916018"/>
              <c:y val="0.886576625838436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4443488"/>
        <c:crosses val="autoZero"/>
        <c:auto val="1"/>
        <c:lblAlgn val="ctr"/>
        <c:lblOffset val="100"/>
        <c:noMultiLvlLbl val="0"/>
      </c:catAx>
      <c:valAx>
        <c:axId val="364443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4443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rgbClr val="006600"/>
                </a:solidFill>
                <a:latin typeface="+mn-lt"/>
                <a:ea typeface="+mn-ea"/>
                <a:cs typeface="+mn-cs"/>
              </a:defRPr>
            </a:pPr>
            <a:r>
              <a:rPr lang="en-US" sz="1600" b="1">
                <a:solidFill>
                  <a:srgbClr val="006600"/>
                </a:solidFill>
              </a:rPr>
              <a:t>Xp3 Trial MPG Chart</a:t>
            </a:r>
          </a:p>
        </c:rich>
      </c:tx>
      <c:layout>
        <c:manualLayout>
          <c:xMode val="edge"/>
          <c:yMode val="edge"/>
          <c:x val="0.33084711286089241"/>
          <c:y val="2.777777777777777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rgbClr val="0066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FF0000"/>
            </a:solidFill>
            <a:ln>
              <a:noFill/>
            </a:ln>
            <a:effectLst/>
            <a:sp3d/>
          </c:spPr>
          <c:invertIfNegative val="0"/>
          <c:dPt>
            <c:idx val="1"/>
            <c:invertIfNegative val="0"/>
            <c:bubble3D val="0"/>
            <c:spPr>
              <a:solidFill>
                <a:srgbClr val="00B050"/>
              </a:solidFill>
              <a:ln>
                <a:noFill/>
              </a:ln>
              <a:effectLst/>
              <a:sp3d/>
            </c:spPr>
            <c:extLst>
              <c:ext xmlns:c16="http://schemas.microsoft.com/office/drawing/2014/chart" uri="{C3380CC4-5D6E-409C-BE32-E72D297353CC}">
                <c16:uniqueId val="{00000001-2004-46D3-B29C-B9B9D3C143B6}"/>
              </c:ext>
            </c:extLst>
          </c:dPt>
          <c:dLbls>
            <c:dLbl>
              <c:idx val="0"/>
              <c:layout>
                <c:manualLayout>
                  <c:x val="4.7222222222222221E-2"/>
                  <c:y val="-5.555555555555555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04-46D3-B29C-B9B9D3C143B6}"/>
                </c:ext>
              </c:extLst>
            </c:dLbl>
            <c:dLbl>
              <c:idx val="1"/>
              <c:layout>
                <c:manualLayout>
                  <c:x val="4.4444444444444446E-2"/>
                  <c:y val="-3.240740740740740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04-46D3-B29C-B9B9D3C143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'Diesel graph'!$B$13:$B$14</c:f>
              <c:strCache>
                <c:ptCount val="2"/>
                <c:pt idx="0">
                  <c:v>Tanks Without Xp3</c:v>
                </c:pt>
                <c:pt idx="1">
                  <c:v>Tanks With Xp3</c:v>
                </c:pt>
              </c:strCache>
            </c:strRef>
          </c:cat>
          <c:val>
            <c:numRef>
              <c:f>'Diesel graph'!$C$13:$C$14</c:f>
              <c:numCache>
                <c:formatCode>0.00</c:formatCode>
                <c:ptCount val="2"/>
                <c:pt idx="0">
                  <c:v>21.73</c:v>
                </c:pt>
                <c:pt idx="1">
                  <c:v>23.74</c:v>
                </c:pt>
              </c:numCache>
            </c:numRef>
          </c:val>
          <c:extLst>
            <c:ext xmlns:c16="http://schemas.microsoft.com/office/drawing/2014/chart" uri="{C3380CC4-5D6E-409C-BE32-E72D297353CC}">
              <c16:uniqueId val="{00000003-2004-46D3-B29C-B9B9D3C143B6}"/>
            </c:ext>
          </c:extLst>
        </c:ser>
        <c:dLbls>
          <c:showLegendKey val="0"/>
          <c:showVal val="0"/>
          <c:showCatName val="0"/>
          <c:showSerName val="0"/>
          <c:showPercent val="0"/>
          <c:showBubbleSize val="0"/>
        </c:dLbls>
        <c:gapWidth val="150"/>
        <c:shape val="box"/>
        <c:axId val="364444272"/>
        <c:axId val="364491576"/>
        <c:axId val="0"/>
      </c:bar3DChart>
      <c:catAx>
        <c:axId val="364444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Tanks of Fuel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4491576"/>
        <c:crosses val="autoZero"/>
        <c:auto val="1"/>
        <c:lblAlgn val="ctr"/>
        <c:lblOffset val="100"/>
        <c:noMultiLvlLbl val="0"/>
      </c:catAx>
      <c:valAx>
        <c:axId val="364491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444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4.jpg"/><Relationship Id="rId4" Type="http://schemas.openxmlformats.org/officeDocument/2006/relationships/image" Target="../media/image3.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5.jpg"/><Relationship Id="rId6" Type="http://schemas.openxmlformats.org/officeDocument/2006/relationships/image" Target="../media/image1.jpg"/><Relationship Id="rId5" Type="http://schemas.openxmlformats.org/officeDocument/2006/relationships/image" Target="../media/image3.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6.jpg"/><Relationship Id="rId6" Type="http://schemas.openxmlformats.org/officeDocument/2006/relationships/chart" Target="../charts/chart3.xml"/><Relationship Id="rId5" Type="http://schemas.openxmlformats.org/officeDocument/2006/relationships/image" Target="../media/image4.jpg"/><Relationship Id="rId4" Type="http://schemas.openxmlformats.org/officeDocument/2006/relationships/image" Target="../media/image8.jp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5118</xdr:colOff>
      <xdr:row>0</xdr:row>
      <xdr:rowOff>0</xdr:rowOff>
    </xdr:from>
    <xdr:to>
      <xdr:col>4</xdr:col>
      <xdr:colOff>1600200</xdr:colOff>
      <xdr:row>4</xdr:row>
      <xdr:rowOff>190500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8" y="0"/>
          <a:ext cx="5481282" cy="1133475"/>
        </a:xfrm>
        <a:prstGeom prst="rect">
          <a:avLst/>
        </a:prstGeom>
      </xdr:spPr>
    </xdr:pic>
    <xdr:clientData/>
  </xdr:twoCellAnchor>
  <xdr:twoCellAnchor editAs="oneCell">
    <xdr:from>
      <xdr:col>0</xdr:col>
      <xdr:colOff>19050</xdr:colOff>
      <xdr:row>40</xdr:row>
      <xdr:rowOff>9525</xdr:rowOff>
    </xdr:from>
    <xdr:to>
      <xdr:col>4</xdr:col>
      <xdr:colOff>1601259</xdr:colOff>
      <xdr:row>46</xdr:row>
      <xdr:rowOff>295275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8001000"/>
          <a:ext cx="5468409" cy="1619250"/>
        </a:xfrm>
        <a:prstGeom prst="rect">
          <a:avLst/>
        </a:prstGeom>
      </xdr:spPr>
    </xdr:pic>
    <xdr:clientData/>
  </xdr:twoCellAnchor>
  <xdr:twoCellAnchor>
    <xdr:from>
      <xdr:col>5</xdr:col>
      <xdr:colOff>19050</xdr:colOff>
      <xdr:row>35</xdr:row>
      <xdr:rowOff>28574</xdr:rowOff>
    </xdr:from>
    <xdr:to>
      <xdr:col>8</xdr:col>
      <xdr:colOff>1066800</xdr:colOff>
      <xdr:row>46</xdr:row>
      <xdr:rowOff>295275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198994</xdr:colOff>
      <xdr:row>35</xdr:row>
      <xdr:rowOff>36657</xdr:rowOff>
    </xdr:from>
    <xdr:to>
      <xdr:col>9</xdr:col>
      <xdr:colOff>1867157</xdr:colOff>
      <xdr:row>42</xdr:row>
      <xdr:rowOff>177017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800194" y="7037532"/>
          <a:ext cx="1668163" cy="1559585"/>
        </a:xfrm>
        <a:prstGeom prst="rect">
          <a:avLst/>
        </a:prstGeom>
      </xdr:spPr>
    </xdr:pic>
    <xdr:clientData/>
  </xdr:twoCellAnchor>
  <xdr:twoCellAnchor editAs="oneCell">
    <xdr:from>
      <xdr:col>9</xdr:col>
      <xdr:colOff>151913</xdr:colOff>
      <xdr:row>43</xdr:row>
      <xdr:rowOff>16565</xdr:rowOff>
    </xdr:from>
    <xdr:to>
      <xdr:col>9</xdr:col>
      <xdr:colOff>1876424</xdr:colOff>
      <xdr:row>43</xdr:row>
      <xdr:rowOff>167308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753113" y="8646215"/>
          <a:ext cx="1724511" cy="150743"/>
        </a:xfrm>
        <a:prstGeom prst="rect">
          <a:avLst/>
        </a:prstGeom>
      </xdr:spPr>
    </xdr:pic>
    <xdr:clientData/>
  </xdr:twoCellAnchor>
  <xdr:twoCellAnchor>
    <xdr:from>
      <xdr:col>9</xdr:col>
      <xdr:colOff>28575</xdr:colOff>
      <xdr:row>44</xdr:row>
      <xdr:rowOff>247649</xdr:rowOff>
    </xdr:from>
    <xdr:to>
      <xdr:col>9</xdr:col>
      <xdr:colOff>2009776</xdr:colOff>
      <xdr:row>46</xdr:row>
      <xdr:rowOff>9524</xdr:rowOff>
    </xdr:to>
    <xdr:sp macro="" textlink="">
      <xdr:nvSpPr>
        <xdr:cNvPr id="8" name="TextBox 7">
          <a:extLst>
            <a:ext uri="{FF2B5EF4-FFF2-40B4-BE49-F238E27FC236}">
              <a16:creationId xmlns:a16="http://schemas.microsoft.com/office/drawing/2014/main" id="{1DD5FEEF-FE35-43AA-8BD2-61C469D29CDE}"/>
            </a:ext>
          </a:extLst>
        </xdr:cNvPr>
        <xdr:cNvSpPr txBox="1"/>
      </xdr:nvSpPr>
      <xdr:spPr>
        <a:xfrm>
          <a:off x="9629775" y="9077324"/>
          <a:ext cx="1981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C00000"/>
              </a:solidFill>
            </a:rPr>
            <a:t>Your Net Savings Per 4 Pack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1600200</xdr:colOff>
      <xdr:row>4</xdr:row>
      <xdr:rowOff>190500</xdr:rowOff>
    </xdr:to>
    <xdr:pic>
      <xdr:nvPicPr>
        <xdr:cNvPr id="2" name="Picture 1">
          <a:extLst>
            <a:ext uri="{FF2B5EF4-FFF2-40B4-BE49-F238E27FC236}">
              <a16:creationId xmlns:a16="http://schemas.microsoft.com/office/drawing/2014/main" id="{A4152D3A-3C9D-418B-A871-88F72F5BC7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86400" cy="1133475"/>
        </a:xfrm>
        <a:prstGeom prst="rect">
          <a:avLst/>
        </a:prstGeom>
      </xdr:spPr>
    </xdr:pic>
    <xdr:clientData/>
  </xdr:twoCellAnchor>
  <xdr:twoCellAnchor editAs="oneCell">
    <xdr:from>
      <xdr:col>0</xdr:col>
      <xdr:colOff>19050</xdr:colOff>
      <xdr:row>40</xdr:row>
      <xdr:rowOff>9524</xdr:rowOff>
    </xdr:from>
    <xdr:to>
      <xdr:col>4</xdr:col>
      <xdr:colOff>1591734</xdr:colOff>
      <xdr:row>46</xdr:row>
      <xdr:rowOff>342899</xdr:rowOff>
    </xdr:to>
    <xdr:pic>
      <xdr:nvPicPr>
        <xdr:cNvPr id="3" name="Picture 2">
          <a:extLst>
            <a:ext uri="{FF2B5EF4-FFF2-40B4-BE49-F238E27FC236}">
              <a16:creationId xmlns:a16="http://schemas.microsoft.com/office/drawing/2014/main" id="{F1551234-6FED-4B4D-AB79-8B5DCE9D8F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8010524"/>
          <a:ext cx="5458884" cy="1666875"/>
        </a:xfrm>
        <a:prstGeom prst="rect">
          <a:avLst/>
        </a:prstGeom>
      </xdr:spPr>
    </xdr:pic>
    <xdr:clientData/>
  </xdr:twoCellAnchor>
  <xdr:twoCellAnchor>
    <xdr:from>
      <xdr:col>5</xdr:col>
      <xdr:colOff>9525</xdr:colOff>
      <xdr:row>35</xdr:row>
      <xdr:rowOff>9525</xdr:rowOff>
    </xdr:from>
    <xdr:to>
      <xdr:col>8</xdr:col>
      <xdr:colOff>1085850</xdr:colOff>
      <xdr:row>46</xdr:row>
      <xdr:rowOff>295275</xdr:rowOff>
    </xdr:to>
    <xdr:graphicFrame macro="">
      <xdr:nvGraphicFramePr>
        <xdr:cNvPr id="4" name="Chart 3">
          <a:extLst>
            <a:ext uri="{FF2B5EF4-FFF2-40B4-BE49-F238E27FC236}">
              <a16:creationId xmlns:a16="http://schemas.microsoft.com/office/drawing/2014/main" id="{C67BDFC5-790D-4541-8267-F7A31DD65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161438</xdr:colOff>
      <xdr:row>43</xdr:row>
      <xdr:rowOff>26090</xdr:rowOff>
    </xdr:from>
    <xdr:to>
      <xdr:col>9</xdr:col>
      <xdr:colOff>1885949</xdr:colOff>
      <xdr:row>43</xdr:row>
      <xdr:rowOff>176833</xdr:rowOff>
    </xdr:to>
    <xdr:pic>
      <xdr:nvPicPr>
        <xdr:cNvPr id="7" name="Picture 6">
          <a:extLst>
            <a:ext uri="{FF2B5EF4-FFF2-40B4-BE49-F238E27FC236}">
              <a16:creationId xmlns:a16="http://schemas.microsoft.com/office/drawing/2014/main" id="{C97B9F92-3532-4B1F-83CF-5CF84770B61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62638" y="8665265"/>
          <a:ext cx="1724511" cy="150743"/>
        </a:xfrm>
        <a:prstGeom prst="rect">
          <a:avLst/>
        </a:prstGeom>
      </xdr:spPr>
    </xdr:pic>
    <xdr:clientData/>
  </xdr:twoCellAnchor>
  <xdr:twoCellAnchor editAs="oneCell">
    <xdr:from>
      <xdr:col>9</xdr:col>
      <xdr:colOff>44305</xdr:colOff>
      <xdr:row>35</xdr:row>
      <xdr:rowOff>36657</xdr:rowOff>
    </xdr:from>
    <xdr:to>
      <xdr:col>9</xdr:col>
      <xdr:colOff>2010032</xdr:colOff>
      <xdr:row>42</xdr:row>
      <xdr:rowOff>190500</xdr:rowOff>
    </xdr:to>
    <xdr:pic>
      <xdr:nvPicPr>
        <xdr:cNvPr id="5" name="Picture 4">
          <a:extLst>
            <a:ext uri="{FF2B5EF4-FFF2-40B4-BE49-F238E27FC236}">
              <a16:creationId xmlns:a16="http://schemas.microsoft.com/office/drawing/2014/main" id="{76118C38-5847-4E14-9BE7-12AF973505E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645505" y="7047057"/>
          <a:ext cx="1965727" cy="1573068"/>
        </a:xfrm>
        <a:prstGeom prst="rect">
          <a:avLst/>
        </a:prstGeom>
      </xdr:spPr>
    </xdr:pic>
    <xdr:clientData/>
  </xdr:twoCellAnchor>
  <xdr:twoCellAnchor>
    <xdr:from>
      <xdr:col>9</xdr:col>
      <xdr:colOff>0</xdr:colOff>
      <xdr:row>45</xdr:row>
      <xdr:rowOff>0</xdr:rowOff>
    </xdr:from>
    <xdr:to>
      <xdr:col>9</xdr:col>
      <xdr:colOff>1981201</xdr:colOff>
      <xdr:row>46</xdr:row>
      <xdr:rowOff>9525</xdr:rowOff>
    </xdr:to>
    <xdr:sp macro="" textlink="">
      <xdr:nvSpPr>
        <xdr:cNvPr id="8" name="TextBox 7">
          <a:extLst>
            <a:ext uri="{FF2B5EF4-FFF2-40B4-BE49-F238E27FC236}">
              <a16:creationId xmlns:a16="http://schemas.microsoft.com/office/drawing/2014/main" id="{303732DE-2349-4BC1-8CAE-9BF596EF009D}"/>
            </a:ext>
          </a:extLst>
        </xdr:cNvPr>
        <xdr:cNvSpPr txBox="1"/>
      </xdr:nvSpPr>
      <xdr:spPr>
        <a:xfrm>
          <a:off x="9601200" y="9086850"/>
          <a:ext cx="1981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C00000"/>
              </a:solidFill>
            </a:rPr>
            <a:t>Your Net Savings Per 4 Pack</a:t>
          </a:r>
        </a:p>
      </xdr:txBody>
    </xdr:sp>
    <xdr:clientData/>
  </xdr:twoCellAnchor>
  <xdr:twoCellAnchor editAs="oneCell">
    <xdr:from>
      <xdr:col>0</xdr:col>
      <xdr:colOff>0</xdr:colOff>
      <xdr:row>0</xdr:row>
      <xdr:rowOff>0</xdr:rowOff>
    </xdr:from>
    <xdr:to>
      <xdr:col>4</xdr:col>
      <xdr:colOff>1595082</xdr:colOff>
      <xdr:row>4</xdr:row>
      <xdr:rowOff>190500</xdr:rowOff>
    </xdr:to>
    <xdr:pic>
      <xdr:nvPicPr>
        <xdr:cNvPr id="9" name="Picture 8">
          <a:extLst>
            <a:ext uri="{FF2B5EF4-FFF2-40B4-BE49-F238E27FC236}">
              <a16:creationId xmlns:a16="http://schemas.microsoft.com/office/drawing/2014/main" id="{6255B929-7FCD-4792-A91E-EAD420CC04E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5481282"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1628775</xdr:colOff>
      <xdr:row>4</xdr:row>
      <xdr:rowOff>190500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00700" cy="1133475"/>
        </a:xfrm>
        <a:prstGeom prst="rect">
          <a:avLst/>
        </a:prstGeom>
      </xdr:spPr>
    </xdr:pic>
    <xdr:clientData/>
  </xdr:twoCellAnchor>
  <xdr:twoCellAnchor editAs="oneCell">
    <xdr:from>
      <xdr:col>0</xdr:col>
      <xdr:colOff>19050</xdr:colOff>
      <xdr:row>40</xdr:row>
      <xdr:rowOff>28575</xdr:rowOff>
    </xdr:from>
    <xdr:to>
      <xdr:col>4</xdr:col>
      <xdr:colOff>1619250</xdr:colOff>
      <xdr:row>46</xdr:row>
      <xdr:rowOff>314325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8115300"/>
          <a:ext cx="5572125" cy="1619250"/>
        </a:xfrm>
        <a:prstGeom prst="rect">
          <a:avLst/>
        </a:prstGeom>
      </xdr:spPr>
    </xdr:pic>
    <xdr:clientData/>
  </xdr:twoCellAnchor>
  <xdr:twoCellAnchor editAs="oneCell">
    <xdr:from>
      <xdr:col>9</xdr:col>
      <xdr:colOff>198994</xdr:colOff>
      <xdr:row>35</xdr:row>
      <xdr:rowOff>54751</xdr:rowOff>
    </xdr:from>
    <xdr:to>
      <xdr:col>9</xdr:col>
      <xdr:colOff>1867157</xdr:colOff>
      <xdr:row>42</xdr:row>
      <xdr:rowOff>177972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00219" y="7150876"/>
          <a:ext cx="1668163" cy="1542446"/>
        </a:xfrm>
        <a:prstGeom prst="rect">
          <a:avLst/>
        </a:prstGeom>
      </xdr:spPr>
    </xdr:pic>
    <xdr:clientData/>
  </xdr:twoCellAnchor>
  <xdr:twoCellAnchor editAs="oneCell">
    <xdr:from>
      <xdr:col>9</xdr:col>
      <xdr:colOff>9526</xdr:colOff>
      <xdr:row>45</xdr:row>
      <xdr:rowOff>42090</xdr:rowOff>
    </xdr:from>
    <xdr:to>
      <xdr:col>9</xdr:col>
      <xdr:colOff>2095500</xdr:colOff>
      <xdr:row>45</xdr:row>
      <xdr:rowOff>202036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810751" y="9214665"/>
          <a:ext cx="2085974" cy="159946"/>
        </a:xfrm>
        <a:prstGeom prst="rect">
          <a:avLst/>
        </a:prstGeom>
      </xdr:spPr>
    </xdr:pic>
    <xdr:clientData/>
  </xdr:twoCellAnchor>
  <xdr:twoCellAnchor editAs="oneCell">
    <xdr:from>
      <xdr:col>9</xdr:col>
      <xdr:colOff>170963</xdr:colOff>
      <xdr:row>43</xdr:row>
      <xdr:rowOff>26090</xdr:rowOff>
    </xdr:from>
    <xdr:to>
      <xdr:col>9</xdr:col>
      <xdr:colOff>1895474</xdr:colOff>
      <xdr:row>43</xdr:row>
      <xdr:rowOff>176833</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72188" y="8750990"/>
          <a:ext cx="1724511" cy="150743"/>
        </a:xfrm>
        <a:prstGeom prst="rect">
          <a:avLst/>
        </a:prstGeom>
      </xdr:spPr>
    </xdr:pic>
    <xdr:clientData/>
  </xdr:twoCellAnchor>
  <xdr:twoCellAnchor>
    <xdr:from>
      <xdr:col>5</xdr:col>
      <xdr:colOff>19050</xdr:colOff>
      <xdr:row>35</xdr:row>
      <xdr:rowOff>19050</xdr:rowOff>
    </xdr:from>
    <xdr:to>
      <xdr:col>8</xdr:col>
      <xdr:colOff>1095375</xdr:colOff>
      <xdr:row>46</xdr:row>
      <xdr:rowOff>304800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47625</xdr:colOff>
      <xdr:row>12</xdr:row>
      <xdr:rowOff>157162</xdr:rowOff>
    </xdr:from>
    <xdr:to>
      <xdr:col>18</xdr:col>
      <xdr:colOff>352425</xdr:colOff>
      <xdr:row>27</xdr:row>
      <xdr:rowOff>42862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47625</xdr:colOff>
      <xdr:row>12</xdr:row>
      <xdr:rowOff>157162</xdr:rowOff>
    </xdr:from>
    <xdr:to>
      <xdr:col>18</xdr:col>
      <xdr:colOff>352425</xdr:colOff>
      <xdr:row>27</xdr:row>
      <xdr:rowOff>42862</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12</xdr:row>
      <xdr:rowOff>138112</xdr:rowOff>
    </xdr:from>
    <xdr:to>
      <xdr:col>18</xdr:col>
      <xdr:colOff>352425</xdr:colOff>
      <xdr:row>27</xdr:row>
      <xdr:rowOff>23812</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tober%202016%20Diesel%205%20oz%20Trial%20Savings%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p3 Diesel  Calculator"/>
      <sheetName val="Gas graph"/>
      <sheetName val="Diesel graph"/>
    </sheetNames>
    <sheetDataSet>
      <sheetData sheetId="0" refreshError="1"/>
      <sheetData sheetId="1">
        <row r="4">
          <cell r="A4" t="str">
            <v>Tanks Without Xp3</v>
          </cell>
          <cell r="B4">
            <v>28.2</v>
          </cell>
        </row>
        <row r="5">
          <cell r="A5" t="str">
            <v>Tanks With Xp3</v>
          </cell>
          <cell r="B5">
            <v>30.13</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9"/>
  <sheetViews>
    <sheetView tabSelected="1" view="pageLayout" zoomScaleNormal="100" workbookViewId="0">
      <selection activeCell="B8" sqref="B8"/>
    </sheetView>
  </sheetViews>
  <sheetFormatPr defaultRowHeight="15" x14ac:dyDescent="0.25"/>
  <cols>
    <col min="1" max="1" width="11.140625" customWidth="1"/>
    <col min="2" max="2" width="15.140625" customWidth="1"/>
    <col min="3" max="3" width="10.5703125" customWidth="1"/>
    <col min="4" max="4" width="17.42578125" customWidth="1"/>
    <col min="5" max="5" width="22.42578125" customWidth="1"/>
    <col min="6" max="6" width="14.140625" customWidth="1"/>
    <col min="7" max="7" width="17.140625" customWidth="1"/>
    <col min="8" max="8" width="10.7109375" customWidth="1"/>
    <col min="9" max="9" width="15.28515625" customWidth="1"/>
    <col min="10" max="10" width="28.7109375" customWidth="1"/>
    <col min="12" max="12" width="62.5703125" customWidth="1"/>
  </cols>
  <sheetData>
    <row r="1" spans="1:10" ht="29.25" thickBot="1" x14ac:dyDescent="0.5">
      <c r="A1" s="6"/>
      <c r="B1" s="7"/>
      <c r="C1" s="45" t="s">
        <v>22</v>
      </c>
      <c r="D1" s="45"/>
      <c r="E1" s="46"/>
      <c r="F1" s="261" t="s">
        <v>119</v>
      </c>
      <c r="G1" s="262"/>
      <c r="H1" s="262"/>
      <c r="I1" s="262"/>
      <c r="J1" s="263"/>
    </row>
    <row r="2" spans="1:10" x14ac:dyDescent="0.25">
      <c r="A2" s="8"/>
      <c r="B2" s="9"/>
      <c r="C2" s="10"/>
      <c r="D2" s="10" t="s">
        <v>37</v>
      </c>
      <c r="E2" s="11"/>
      <c r="F2" s="164"/>
      <c r="G2" s="165" t="s">
        <v>48</v>
      </c>
      <c r="H2" s="272" t="s">
        <v>121</v>
      </c>
      <c r="I2" s="273"/>
      <c r="J2" s="274"/>
    </row>
    <row r="3" spans="1:10" x14ac:dyDescent="0.25">
      <c r="A3" s="8"/>
      <c r="B3" s="9"/>
      <c r="C3" s="11"/>
      <c r="D3" s="11"/>
      <c r="E3" s="11"/>
      <c r="F3" s="166"/>
      <c r="G3" s="167" t="s">
        <v>49</v>
      </c>
      <c r="H3" s="275" t="s">
        <v>120</v>
      </c>
      <c r="I3" s="276"/>
      <c r="J3" s="277"/>
    </row>
    <row r="4" spans="1:10" x14ac:dyDescent="0.25">
      <c r="A4" s="12"/>
      <c r="B4" s="13"/>
      <c r="C4" s="44"/>
      <c r="D4" s="44"/>
      <c r="E4" s="44"/>
      <c r="F4" s="166"/>
      <c r="G4" s="167" t="s">
        <v>52</v>
      </c>
      <c r="H4" s="278" t="s">
        <v>122</v>
      </c>
      <c r="I4" s="276"/>
      <c r="J4" s="277"/>
    </row>
    <row r="5" spans="1:10" ht="15.75" thickBot="1" x14ac:dyDescent="0.3">
      <c r="A5" s="8" t="s">
        <v>0</v>
      </c>
      <c r="B5" s="9"/>
      <c r="C5" s="11"/>
      <c r="D5" s="11"/>
      <c r="E5" s="11"/>
      <c r="F5" s="168"/>
      <c r="G5" s="169" t="s">
        <v>53</v>
      </c>
      <c r="H5" s="279" t="s">
        <v>123</v>
      </c>
      <c r="I5" s="280"/>
      <c r="J5" s="281"/>
    </row>
    <row r="6" spans="1:10" ht="19.5" customHeight="1" thickBot="1" x14ac:dyDescent="0.3">
      <c r="A6" s="282" t="s">
        <v>136</v>
      </c>
      <c r="B6" s="283"/>
      <c r="C6" s="283"/>
      <c r="D6" s="284"/>
      <c r="E6" s="259" t="s">
        <v>137</v>
      </c>
      <c r="F6" s="202" t="s">
        <v>99</v>
      </c>
      <c r="G6" s="203"/>
      <c r="H6" s="7"/>
      <c r="I6" s="189"/>
      <c r="J6" s="244" t="s">
        <v>10</v>
      </c>
    </row>
    <row r="7" spans="1:10" x14ac:dyDescent="0.25">
      <c r="A7" s="213" t="s">
        <v>6</v>
      </c>
      <c r="B7" s="214"/>
      <c r="C7" s="214"/>
      <c r="D7" s="260" t="s">
        <v>142</v>
      </c>
      <c r="E7" s="249" t="s">
        <v>18</v>
      </c>
      <c r="F7" s="61" t="s">
        <v>105</v>
      </c>
      <c r="G7" s="62"/>
      <c r="H7" s="191" t="s">
        <v>104</v>
      </c>
      <c r="I7" s="260" t="s">
        <v>143</v>
      </c>
      <c r="J7" s="243" t="s">
        <v>61</v>
      </c>
    </row>
    <row r="8" spans="1:10" x14ac:dyDescent="0.25">
      <c r="A8" s="3" t="s">
        <v>20</v>
      </c>
      <c r="B8" s="172"/>
      <c r="C8" s="211" t="s">
        <v>38</v>
      </c>
      <c r="D8" s="212" t="s">
        <v>23</v>
      </c>
      <c r="E8" s="250" t="s">
        <v>19</v>
      </c>
      <c r="F8" s="4" t="s">
        <v>5</v>
      </c>
      <c r="G8" s="171"/>
      <c r="H8" s="178" t="s">
        <v>38</v>
      </c>
      <c r="I8" s="23"/>
      <c r="J8" s="65" t="str">
        <f>IF(G8="","",SUM((G8-B40)/(I8)))</f>
        <v/>
      </c>
    </row>
    <row r="9" spans="1:10" x14ac:dyDescent="0.25">
      <c r="A9" s="5" t="s">
        <v>28</v>
      </c>
      <c r="B9" s="1"/>
      <c r="C9" s="190" t="s">
        <v>104</v>
      </c>
      <c r="D9" s="204">
        <f>(B10-B8)</f>
        <v>0</v>
      </c>
      <c r="E9" s="251" t="s">
        <v>7</v>
      </c>
      <c r="F9" s="5" t="s">
        <v>106</v>
      </c>
      <c r="G9" s="1"/>
      <c r="H9" s="178" t="s">
        <v>104</v>
      </c>
      <c r="I9" s="204" t="str">
        <f>IF(G10="","",SUM((G10-G8)))</f>
        <v/>
      </c>
      <c r="J9" s="29" t="s">
        <v>62</v>
      </c>
    </row>
    <row r="10" spans="1:10" x14ac:dyDescent="0.25">
      <c r="A10" s="3" t="s">
        <v>1</v>
      </c>
      <c r="B10" s="171"/>
      <c r="C10" s="190" t="s">
        <v>38</v>
      </c>
      <c r="D10" s="23"/>
      <c r="E10" s="174" t="str">
        <f>IF(B10="","",SUM((B10-B8)/(D10)))</f>
        <v/>
      </c>
      <c r="F10" s="4" t="s">
        <v>4</v>
      </c>
      <c r="G10" s="171"/>
      <c r="H10" s="178" t="s">
        <v>38</v>
      </c>
      <c r="I10" s="23"/>
      <c r="J10" s="65" t="str">
        <f>IF(G10="","",SUM((G10-G8)/(I10)))</f>
        <v/>
      </c>
    </row>
    <row r="11" spans="1:10" x14ac:dyDescent="0.25">
      <c r="A11" s="5" t="s">
        <v>27</v>
      </c>
      <c r="B11" s="1"/>
      <c r="C11" s="190" t="s">
        <v>104</v>
      </c>
      <c r="D11" s="204">
        <f>(B12-B10)</f>
        <v>0</v>
      </c>
      <c r="E11" s="251" t="s">
        <v>8</v>
      </c>
      <c r="F11" s="5" t="s">
        <v>107</v>
      </c>
      <c r="G11" s="1"/>
      <c r="H11" s="178" t="s">
        <v>104</v>
      </c>
      <c r="I11" s="204" t="str">
        <f>IF(G12="","",SUM((G12-G10)))</f>
        <v/>
      </c>
      <c r="J11" s="29" t="s">
        <v>63</v>
      </c>
    </row>
    <row r="12" spans="1:10" x14ac:dyDescent="0.25">
      <c r="A12" s="3" t="s">
        <v>2</v>
      </c>
      <c r="B12" s="171"/>
      <c r="C12" s="190" t="s">
        <v>38</v>
      </c>
      <c r="D12" s="23"/>
      <c r="E12" s="174" t="str">
        <f>IF(B12="","",SUM((B12-B10)/(D12)))</f>
        <v/>
      </c>
      <c r="F12" s="4" t="s">
        <v>4</v>
      </c>
      <c r="G12" s="171"/>
      <c r="H12" s="178" t="s">
        <v>38</v>
      </c>
      <c r="I12" s="23"/>
      <c r="J12" s="65" t="str">
        <f>IF(G12="","",SUM((G12-G10)/(I12)))</f>
        <v/>
      </c>
    </row>
    <row r="13" spans="1:10" x14ac:dyDescent="0.25">
      <c r="A13" s="5" t="s">
        <v>26</v>
      </c>
      <c r="B13" s="1"/>
      <c r="C13" s="190" t="s">
        <v>104</v>
      </c>
      <c r="D13" s="204">
        <f>(B14-B12)</f>
        <v>0</v>
      </c>
      <c r="E13" s="251" t="s">
        <v>11</v>
      </c>
      <c r="F13" s="5" t="s">
        <v>108</v>
      </c>
      <c r="G13" s="1"/>
      <c r="H13" s="178" t="s">
        <v>104</v>
      </c>
      <c r="I13" s="204" t="str">
        <f>IF(G14="","",SUM((G14-G12)))</f>
        <v/>
      </c>
      <c r="J13" s="29" t="s">
        <v>64</v>
      </c>
    </row>
    <row r="14" spans="1:10" x14ac:dyDescent="0.25">
      <c r="A14" s="3" t="s">
        <v>1</v>
      </c>
      <c r="B14" s="171"/>
      <c r="C14" s="190" t="s">
        <v>38</v>
      </c>
      <c r="D14" s="23"/>
      <c r="E14" s="174" t="str">
        <f>IF(B14="","",SUM((B14-B12)/(D14)))</f>
        <v/>
      </c>
      <c r="F14" s="4" t="s">
        <v>4</v>
      </c>
      <c r="G14" s="171"/>
      <c r="H14" s="178" t="s">
        <v>38</v>
      </c>
      <c r="I14" s="23"/>
      <c r="J14" s="65" t="str">
        <f>IF(G14="","",SUM((G14-G12)/(I14)))</f>
        <v/>
      </c>
    </row>
    <row r="15" spans="1:10" x14ac:dyDescent="0.25">
      <c r="A15" s="5" t="s">
        <v>25</v>
      </c>
      <c r="B15" s="1"/>
      <c r="C15" s="190" t="s">
        <v>104</v>
      </c>
      <c r="D15" s="204">
        <f>(B16-B14)</f>
        <v>0</v>
      </c>
      <c r="E15" s="251" t="s">
        <v>12</v>
      </c>
      <c r="F15" s="5" t="s">
        <v>109</v>
      </c>
      <c r="G15" s="1"/>
      <c r="H15" s="178" t="s">
        <v>104</v>
      </c>
      <c r="I15" s="204" t="str">
        <f>IF(G16="","",SUM((G16-G14)))</f>
        <v/>
      </c>
      <c r="J15" s="29" t="s">
        <v>65</v>
      </c>
    </row>
    <row r="16" spans="1:10" x14ac:dyDescent="0.25">
      <c r="A16" s="3" t="s">
        <v>3</v>
      </c>
      <c r="B16" s="171"/>
      <c r="C16" s="190" t="s">
        <v>38</v>
      </c>
      <c r="D16" s="23"/>
      <c r="E16" s="174" t="str">
        <f>IF(B16="","",SUM((B16-B14)/(D16)))</f>
        <v/>
      </c>
      <c r="F16" s="4" t="s">
        <v>4</v>
      </c>
      <c r="G16" s="171"/>
      <c r="H16" s="178" t="s">
        <v>38</v>
      </c>
      <c r="I16" s="23"/>
      <c r="J16" s="65" t="str">
        <f>IF(G16="","",SUM((G16-G14)/(I16)))</f>
        <v/>
      </c>
    </row>
    <row r="17" spans="1:10" x14ac:dyDescent="0.25">
      <c r="A17" s="5" t="s">
        <v>24</v>
      </c>
      <c r="B17" s="1"/>
      <c r="C17" s="190" t="s">
        <v>104</v>
      </c>
      <c r="D17" s="204">
        <f>(B18-B16)</f>
        <v>0</v>
      </c>
      <c r="E17" s="251" t="s">
        <v>13</v>
      </c>
      <c r="F17" s="5" t="s">
        <v>110</v>
      </c>
      <c r="G17" s="1"/>
      <c r="H17" s="178" t="s">
        <v>104</v>
      </c>
      <c r="I17" s="204" t="str">
        <f>IF(G18="","",SUM((G18-G16)))</f>
        <v/>
      </c>
      <c r="J17" s="29" t="s">
        <v>66</v>
      </c>
    </row>
    <row r="18" spans="1:10" x14ac:dyDescent="0.25">
      <c r="A18" s="3" t="s">
        <v>1</v>
      </c>
      <c r="B18" s="171"/>
      <c r="C18" s="190" t="s">
        <v>38</v>
      </c>
      <c r="D18" s="23"/>
      <c r="E18" s="174" t="str">
        <f>IF(B18="","",SUM((B18-B16)/(D18)))</f>
        <v/>
      </c>
      <c r="F18" s="4" t="s">
        <v>4</v>
      </c>
      <c r="G18" s="171"/>
      <c r="H18" s="178" t="s">
        <v>38</v>
      </c>
      <c r="I18" s="23"/>
      <c r="J18" s="65" t="str">
        <f>IF(G18="","",SUM((G18-G16)/(I18)))</f>
        <v/>
      </c>
    </row>
    <row r="19" spans="1:10" x14ac:dyDescent="0.25">
      <c r="A19" s="43" t="s">
        <v>116</v>
      </c>
      <c r="B19" s="124"/>
      <c r="C19" s="170"/>
      <c r="D19" s="204">
        <f>(B20-B18)</f>
        <v>0</v>
      </c>
      <c r="E19" s="247" t="s">
        <v>133</v>
      </c>
      <c r="F19" s="5" t="s">
        <v>111</v>
      </c>
      <c r="G19" s="1"/>
      <c r="H19" s="178" t="s">
        <v>104</v>
      </c>
      <c r="I19" s="204" t="str">
        <f>IF(G20="","",SUM((G20-G18)))</f>
        <v/>
      </c>
      <c r="J19" s="29" t="s">
        <v>67</v>
      </c>
    </row>
    <row r="20" spans="1:10" x14ac:dyDescent="0.25">
      <c r="A20" s="3" t="s">
        <v>1</v>
      </c>
      <c r="B20" s="172"/>
      <c r="C20" s="190" t="s">
        <v>38</v>
      </c>
      <c r="D20" s="23"/>
      <c r="E20" s="174" t="str">
        <f>IF(B20="","",SUM((B20-B18)/(D20)))</f>
        <v/>
      </c>
      <c r="F20" s="4" t="s">
        <v>4</v>
      </c>
      <c r="G20" s="171"/>
      <c r="H20" s="178" t="s">
        <v>38</v>
      </c>
      <c r="I20" s="23"/>
      <c r="J20" s="65" t="str">
        <f>IF(G20="","",SUM((G20-G18)/(I20)))</f>
        <v/>
      </c>
    </row>
    <row r="21" spans="1:10" x14ac:dyDescent="0.25">
      <c r="A21" s="5" t="s">
        <v>41</v>
      </c>
      <c r="B21" s="1"/>
      <c r="C21" s="190" t="s">
        <v>104</v>
      </c>
      <c r="D21" s="204">
        <f>(B22-B20)</f>
        <v>0</v>
      </c>
      <c r="E21" s="175" t="s">
        <v>14</v>
      </c>
      <c r="F21" s="5" t="s">
        <v>112</v>
      </c>
      <c r="G21" s="1"/>
      <c r="H21" s="178" t="s">
        <v>104</v>
      </c>
      <c r="I21" s="204" t="str">
        <f>IF(G22="","",SUM((G22-G20)))</f>
        <v/>
      </c>
      <c r="J21" s="29" t="s">
        <v>68</v>
      </c>
    </row>
    <row r="22" spans="1:10" x14ac:dyDescent="0.25">
      <c r="A22" s="3" t="s">
        <v>1</v>
      </c>
      <c r="B22" s="171"/>
      <c r="C22" s="190" t="s">
        <v>38</v>
      </c>
      <c r="D22" s="23"/>
      <c r="E22" s="174" t="str">
        <f>IF(B22="","",SUM((B22-B20)/(D22)))</f>
        <v/>
      </c>
      <c r="F22" s="4" t="s">
        <v>4</v>
      </c>
      <c r="G22" s="171"/>
      <c r="H22" s="178" t="s">
        <v>38</v>
      </c>
      <c r="I22" s="23"/>
      <c r="J22" s="65" t="str">
        <f>IF(G22="","",SUM((G22-G20)/(I22)))</f>
        <v/>
      </c>
    </row>
    <row r="23" spans="1:10" x14ac:dyDescent="0.25">
      <c r="A23" s="5" t="s">
        <v>42</v>
      </c>
      <c r="B23" s="1"/>
      <c r="C23" s="190" t="s">
        <v>104</v>
      </c>
      <c r="D23" s="204">
        <f>(B24-B22)</f>
        <v>0</v>
      </c>
      <c r="E23" s="175" t="s">
        <v>15</v>
      </c>
      <c r="F23" s="5" t="s">
        <v>113</v>
      </c>
      <c r="G23" s="1"/>
      <c r="H23" s="178" t="s">
        <v>104</v>
      </c>
      <c r="I23" s="204" t="str">
        <f>IF(G24="","",SUM((G24-G22)))</f>
        <v/>
      </c>
      <c r="J23" s="29" t="s">
        <v>69</v>
      </c>
    </row>
    <row r="24" spans="1:10" x14ac:dyDescent="0.25">
      <c r="A24" s="3" t="s">
        <v>1</v>
      </c>
      <c r="B24" s="171"/>
      <c r="C24" s="190" t="s">
        <v>38</v>
      </c>
      <c r="D24" s="23"/>
      <c r="E24" s="174" t="str">
        <f>IF(B24="","",SUM((B24-B22)/(D24)))</f>
        <v/>
      </c>
      <c r="F24" s="4" t="s">
        <v>4</v>
      </c>
      <c r="G24" s="171"/>
      <c r="H24" s="178" t="s">
        <v>38</v>
      </c>
      <c r="I24" s="23"/>
      <c r="J24" s="65" t="str">
        <f>IF(G24="","",SUM((G24-G22)/(I24)))</f>
        <v/>
      </c>
    </row>
    <row r="25" spans="1:10" x14ac:dyDescent="0.25">
      <c r="A25" s="5" t="s">
        <v>43</v>
      </c>
      <c r="B25" s="1"/>
      <c r="C25" s="190" t="s">
        <v>104</v>
      </c>
      <c r="D25" s="204">
        <f>(B26-B24)</f>
        <v>0</v>
      </c>
      <c r="E25" s="175" t="s">
        <v>16</v>
      </c>
      <c r="F25" s="3" t="s">
        <v>114</v>
      </c>
      <c r="G25" s="2"/>
      <c r="H25" s="178" t="s">
        <v>104</v>
      </c>
      <c r="I25" s="204" t="str">
        <f>IF(G26="","",SUM((G26-G24)))</f>
        <v/>
      </c>
      <c r="J25" s="29" t="s">
        <v>70</v>
      </c>
    </row>
    <row r="26" spans="1:10" x14ac:dyDescent="0.25">
      <c r="A26" s="3" t="s">
        <v>1</v>
      </c>
      <c r="B26" s="171"/>
      <c r="C26" s="190" t="s">
        <v>38</v>
      </c>
      <c r="D26" s="23"/>
      <c r="E26" s="174" t="str">
        <f>IF(B26="","",SUM((B26-B24)/(D26)))</f>
        <v/>
      </c>
      <c r="F26" s="3" t="s">
        <v>4</v>
      </c>
      <c r="G26" s="173"/>
      <c r="H26" s="178" t="s">
        <v>38</v>
      </c>
      <c r="I26" s="23"/>
      <c r="J26" s="65" t="str">
        <f>IF(G26="","",SUM((G26-G24)/(I26)))</f>
        <v/>
      </c>
    </row>
    <row r="27" spans="1:10" x14ac:dyDescent="0.25">
      <c r="A27" s="5" t="s">
        <v>44</v>
      </c>
      <c r="B27" s="1"/>
      <c r="C27" s="190" t="s">
        <v>104</v>
      </c>
      <c r="D27" s="204">
        <f>(B28-B26)</f>
        <v>0</v>
      </c>
      <c r="E27" s="175" t="s">
        <v>17</v>
      </c>
      <c r="F27" s="5" t="s">
        <v>115</v>
      </c>
      <c r="G27" s="1"/>
      <c r="H27" s="178" t="s">
        <v>104</v>
      </c>
      <c r="I27" s="204" t="str">
        <f>IF(G28="","",SUM((G28-G26)))</f>
        <v/>
      </c>
      <c r="J27" s="29" t="s">
        <v>101</v>
      </c>
    </row>
    <row r="28" spans="1:10" ht="15.75" thickBot="1" x14ac:dyDescent="0.3">
      <c r="A28" s="4" t="s">
        <v>1</v>
      </c>
      <c r="B28" s="171"/>
      <c r="C28" s="190" t="s">
        <v>38</v>
      </c>
      <c r="D28" s="23"/>
      <c r="E28" s="174" t="str">
        <f>IF(B28="","",SUM((B28-B26)/(D28)))</f>
        <v/>
      </c>
      <c r="F28" s="95" t="s">
        <v>4</v>
      </c>
      <c r="G28" s="205"/>
      <c r="H28" s="206" t="s">
        <v>38</v>
      </c>
      <c r="I28" s="207"/>
      <c r="J28" s="208" t="str">
        <f>IF(G28="","",SUM((G28-G26)/(I28)))</f>
        <v/>
      </c>
    </row>
    <row r="29" spans="1:10" ht="15.75" x14ac:dyDescent="0.25">
      <c r="A29" s="5" t="s">
        <v>45</v>
      </c>
      <c r="B29" s="1"/>
      <c r="C29" s="190" t="s">
        <v>104</v>
      </c>
      <c r="D29" s="204">
        <f>(B30-B28)</f>
        <v>0</v>
      </c>
      <c r="E29" s="176" t="s">
        <v>32</v>
      </c>
      <c r="F29" s="266" t="s">
        <v>125</v>
      </c>
      <c r="G29" s="267"/>
      <c r="H29" s="267"/>
      <c r="I29" s="268"/>
      <c r="J29" s="229" t="s">
        <v>21</v>
      </c>
    </row>
    <row r="30" spans="1:10" ht="15.75" x14ac:dyDescent="0.25">
      <c r="A30" s="3" t="s">
        <v>1</v>
      </c>
      <c r="B30" s="171"/>
      <c r="C30" s="190" t="s">
        <v>38</v>
      </c>
      <c r="D30" s="23"/>
      <c r="E30" s="193" t="str">
        <f>IF(B30="","",SUM((B30-B28)/(D30)))</f>
        <v/>
      </c>
      <c r="F30" s="221"/>
      <c r="G30" s="219"/>
      <c r="H30" s="215"/>
      <c r="I30" s="252" t="s">
        <v>54</v>
      </c>
      <c r="J30" s="253" t="e">
        <f>ROUND(IF(ISERROR(AVERAGE(E10:E20)),"n/a",(AVERAGE(E10:E20))),2)</f>
        <v>#VALUE!</v>
      </c>
    </row>
    <row r="31" spans="1:10" ht="18" customHeight="1" x14ac:dyDescent="0.25">
      <c r="A31" s="5" t="s">
        <v>31</v>
      </c>
      <c r="B31" s="1"/>
      <c r="C31" s="190" t="s">
        <v>104</v>
      </c>
      <c r="D31" s="204">
        <f>(B32-B30)</f>
        <v>0</v>
      </c>
      <c r="E31" s="176" t="s">
        <v>33</v>
      </c>
      <c r="F31" s="222"/>
      <c r="G31" s="220"/>
      <c r="H31" s="220"/>
      <c r="I31" s="223" t="s">
        <v>91</v>
      </c>
      <c r="J31" s="230" t="e">
        <f>ROUND(D44,2)</f>
        <v>#VALUE!</v>
      </c>
    </row>
    <row r="32" spans="1:10" ht="15.75" x14ac:dyDescent="0.25">
      <c r="A32" s="3" t="s">
        <v>1</v>
      </c>
      <c r="B32" s="171"/>
      <c r="C32" s="190" t="s">
        <v>38</v>
      </c>
      <c r="D32" s="23"/>
      <c r="E32" s="193" t="str">
        <f>IF(B32="","",SUM((B32-B30)/(D32)))</f>
        <v/>
      </c>
      <c r="F32" s="269" t="s">
        <v>126</v>
      </c>
      <c r="G32" s="270"/>
      <c r="H32" s="270"/>
      <c r="I32" s="271"/>
      <c r="J32" s="233" t="e">
        <f>((J31-J30)/(J30))</f>
        <v>#VALUE!</v>
      </c>
    </row>
    <row r="33" spans="1:10" x14ac:dyDescent="0.25">
      <c r="A33" s="5" t="s">
        <v>30</v>
      </c>
      <c r="B33" s="1"/>
      <c r="C33" s="190" t="s">
        <v>104</v>
      </c>
      <c r="D33" s="204">
        <f>(B34-B32)</f>
        <v>0</v>
      </c>
      <c r="E33" s="176" t="s">
        <v>34</v>
      </c>
      <c r="F33" s="224"/>
      <c r="G33" s="216"/>
      <c r="H33" s="217"/>
      <c r="I33" s="225" t="s">
        <v>131</v>
      </c>
      <c r="J33" s="231">
        <v>13</v>
      </c>
    </row>
    <row r="34" spans="1:10" x14ac:dyDescent="0.25">
      <c r="A34" s="3" t="s">
        <v>1</v>
      </c>
      <c r="B34" s="171"/>
      <c r="C34" s="190" t="s">
        <v>38</v>
      </c>
      <c r="D34" s="23"/>
      <c r="E34" s="193" t="str">
        <f>IF(B34="","",SUM((B34-B32)/(D34)))</f>
        <v/>
      </c>
      <c r="F34" s="224"/>
      <c r="G34" s="218"/>
      <c r="H34" s="218"/>
      <c r="I34" s="225" t="s">
        <v>81</v>
      </c>
      <c r="J34" s="232">
        <v>2.4</v>
      </c>
    </row>
    <row r="35" spans="1:10" ht="15.75" thickBot="1" x14ac:dyDescent="0.3">
      <c r="A35" s="5" t="s">
        <v>29</v>
      </c>
      <c r="B35" s="1"/>
      <c r="C35" s="190" t="s">
        <v>104</v>
      </c>
      <c r="D35" s="204">
        <f>(B36-B34)</f>
        <v>0</v>
      </c>
      <c r="E35" s="176" t="s">
        <v>35</v>
      </c>
      <c r="F35" s="226"/>
      <c r="G35" s="227"/>
      <c r="H35" s="227"/>
      <c r="I35" s="228" t="s">
        <v>134</v>
      </c>
      <c r="J35" s="157">
        <v>0.14000000000000001</v>
      </c>
    </row>
    <row r="36" spans="1:10" x14ac:dyDescent="0.25">
      <c r="A36" s="3" t="s">
        <v>1</v>
      </c>
      <c r="B36" s="171"/>
      <c r="C36" s="190" t="s">
        <v>38</v>
      </c>
      <c r="D36" s="23"/>
      <c r="E36" s="174" t="str">
        <f>IF(B36="","",SUM((B36-B34)/(D36)))</f>
        <v/>
      </c>
      <c r="F36" s="3"/>
      <c r="G36" s="92"/>
      <c r="H36" s="92"/>
      <c r="I36" s="96" t="s">
        <v>94</v>
      </c>
      <c r="J36" s="140" t="e">
        <f>SUM(J30*J33)</f>
        <v>#VALUE!</v>
      </c>
    </row>
    <row r="37" spans="1:10" x14ac:dyDescent="0.25">
      <c r="A37" s="183" t="s">
        <v>117</v>
      </c>
      <c r="B37" s="1"/>
      <c r="C37" s="190" t="s">
        <v>104</v>
      </c>
      <c r="D37" s="204">
        <f>(B38-B36)</f>
        <v>0</v>
      </c>
      <c r="E37" s="175" t="s">
        <v>36</v>
      </c>
      <c r="F37" s="3"/>
      <c r="G37" s="73"/>
      <c r="H37" s="74"/>
      <c r="I37" s="97" t="s">
        <v>79</v>
      </c>
      <c r="J37" s="140" t="e">
        <f>(J31)</f>
        <v>#VALUE!</v>
      </c>
    </row>
    <row r="38" spans="1:10" x14ac:dyDescent="0.25">
      <c r="A38" s="3" t="s">
        <v>1</v>
      </c>
      <c r="B38" s="173"/>
      <c r="C38" s="190" t="s">
        <v>38</v>
      </c>
      <c r="D38" s="23"/>
      <c r="E38" s="174" t="str">
        <f>IF(B38="","",SUM((B38-B36)/(D38)))</f>
        <v/>
      </c>
      <c r="F38" s="3"/>
      <c r="G38" s="73"/>
      <c r="H38" s="74"/>
      <c r="I38" s="97" t="s">
        <v>78</v>
      </c>
      <c r="J38" s="140" t="e">
        <f>SUM(J37*J33)</f>
        <v>#VALUE!</v>
      </c>
    </row>
    <row r="39" spans="1:10" x14ac:dyDescent="0.25">
      <c r="A39" s="180" t="s">
        <v>118</v>
      </c>
      <c r="B39" s="181"/>
      <c r="C39" s="190" t="s">
        <v>104</v>
      </c>
      <c r="D39" s="204">
        <f>(B40-B38)</f>
        <v>0</v>
      </c>
      <c r="E39" s="182" t="s">
        <v>129</v>
      </c>
      <c r="F39" s="3"/>
      <c r="G39" s="75"/>
      <c r="H39" s="75"/>
      <c r="I39" s="93" t="s">
        <v>80</v>
      </c>
      <c r="J39" s="140" t="e">
        <f>SUM(J38-J36)</f>
        <v>#VALUE!</v>
      </c>
    </row>
    <row r="40" spans="1:10" ht="18" customHeight="1" thickBot="1" x14ac:dyDescent="0.3">
      <c r="A40" s="95" t="s">
        <v>1</v>
      </c>
      <c r="B40" s="205"/>
      <c r="C40" s="210" t="s">
        <v>38</v>
      </c>
      <c r="D40" s="207"/>
      <c r="E40" s="107" t="e">
        <f>((B40-B38)/(D40))</f>
        <v>#DIV/0!</v>
      </c>
      <c r="F40" s="72"/>
      <c r="G40" s="73"/>
      <c r="H40" s="74"/>
      <c r="I40" s="97" t="s">
        <v>95</v>
      </c>
      <c r="J40" s="141" t="e">
        <f>SUM(J39/J36)</f>
        <v>#VALUE!</v>
      </c>
    </row>
    <row r="41" spans="1:10" ht="18" customHeight="1" x14ac:dyDescent="0.25">
      <c r="A41" s="209"/>
      <c r="B41" s="177"/>
      <c r="C41" s="177"/>
      <c r="D41" s="177"/>
      <c r="E41" s="108"/>
      <c r="F41" s="3"/>
      <c r="G41" s="76"/>
      <c r="H41" s="77"/>
      <c r="I41" s="93" t="s">
        <v>71</v>
      </c>
      <c r="J41" s="140" t="e">
        <f>ROUND((J39/J30),2)</f>
        <v>#VALUE!</v>
      </c>
    </row>
    <row r="42" spans="1:10" ht="15.75" x14ac:dyDescent="0.25">
      <c r="A42" s="148"/>
      <c r="B42" s="112"/>
      <c r="C42" s="113" t="s">
        <v>89</v>
      </c>
      <c r="D42" s="114" t="str">
        <f>IF(ISERROR(AVERAGE(E22:E40)),"n/a",(AVERAGE(E22:E40)))</f>
        <v>n/a</v>
      </c>
      <c r="E42" s="109"/>
      <c r="F42" s="3"/>
      <c r="G42" s="78"/>
      <c r="H42" s="78"/>
      <c r="I42" s="93" t="s">
        <v>73</v>
      </c>
      <c r="J42" s="98" t="e">
        <f>SUM(J34*J41)</f>
        <v>#VALUE!</v>
      </c>
    </row>
    <row r="43" spans="1:10" ht="16.5" thickBot="1" x14ac:dyDescent="0.3">
      <c r="A43" s="149"/>
      <c r="B43" s="115"/>
      <c r="C43" s="116" t="s">
        <v>93</v>
      </c>
      <c r="D43" s="114" t="str">
        <f>IF(ISERROR(AVERAGE(J10:J28)),"n/a",(AVERAGE(J10:J28)))</f>
        <v>n/a</v>
      </c>
      <c r="E43" s="110"/>
      <c r="F43" s="3"/>
      <c r="G43" s="53"/>
      <c r="H43" s="53"/>
      <c r="I43" s="97" t="s">
        <v>50</v>
      </c>
      <c r="J43" s="139" t="e">
        <f>ROUND(SUM((J41*J34)/(J33)),3)</f>
        <v>#VALUE!</v>
      </c>
    </row>
    <row r="44" spans="1:10" ht="15.75" thickBot="1" x14ac:dyDescent="0.3">
      <c r="A44" s="149"/>
      <c r="B44" s="115"/>
      <c r="C44" s="117" t="s">
        <v>90</v>
      </c>
      <c r="D44" s="118" t="str">
        <f>IF(D43="n/a",(D42),(AVERAGE(D42:D43)))</f>
        <v>n/a</v>
      </c>
      <c r="E44" s="110"/>
      <c r="F44" s="3"/>
      <c r="G44" s="75"/>
      <c r="H44" s="75"/>
      <c r="I44" s="93" t="s">
        <v>72</v>
      </c>
      <c r="J44" s="99">
        <f>ROUND(J35,3)</f>
        <v>0.14000000000000001</v>
      </c>
    </row>
    <row r="45" spans="1:10" ht="19.5" thickBot="1" x14ac:dyDescent="0.35">
      <c r="A45" s="37"/>
      <c r="B45" s="17"/>
      <c r="C45" s="133" t="e">
        <f>ROUND(J45*125,2)</f>
        <v>#VALUE!</v>
      </c>
      <c r="D45" s="134" t="e">
        <f>(J45)</f>
        <v>#VALUE!</v>
      </c>
      <c r="E45" s="111"/>
      <c r="F45" s="3"/>
      <c r="G45" s="73"/>
      <c r="H45" s="74"/>
      <c r="I45" s="97" t="s">
        <v>76</v>
      </c>
      <c r="J45" s="156" t="e">
        <f>ROUND(J43-J44,3)</f>
        <v>#VALUE!</v>
      </c>
    </row>
    <row r="46" spans="1:10" ht="19.5" thickBot="1" x14ac:dyDescent="0.35">
      <c r="A46" s="264" t="s">
        <v>130</v>
      </c>
      <c r="B46" s="265"/>
      <c r="C46" s="265"/>
      <c r="D46" s="245">
        <f>(D20+D22+D24+D26+D28+D30+D32+D34+D36+D38+D40+I8+I10+I12+I14+I16+I18+I20+I22+I24+I26+I28)</f>
        <v>0</v>
      </c>
      <c r="E46" s="111"/>
      <c r="F46" s="3"/>
      <c r="G46" s="136"/>
      <c r="H46" s="137"/>
      <c r="I46" s="120"/>
      <c r="J46" s="138"/>
    </row>
    <row r="47" spans="1:10" ht="27" thickBot="1" x14ac:dyDescent="0.45">
      <c r="A47" s="95"/>
      <c r="B47" s="106"/>
      <c r="C47" s="106"/>
      <c r="D47" s="135"/>
      <c r="E47" s="150"/>
      <c r="F47" s="95"/>
      <c r="G47" s="79"/>
      <c r="H47" s="79"/>
      <c r="I47" s="94" t="s">
        <v>77</v>
      </c>
      <c r="J47" s="100" t="e">
        <f>ROUND(C45*4,3)</f>
        <v>#VALUE!</v>
      </c>
    </row>
    <row r="48" spans="1:10" ht="15.75" thickBot="1" x14ac:dyDescent="0.3">
      <c r="A48" s="123" t="s">
        <v>135</v>
      </c>
      <c r="B48" s="90"/>
      <c r="C48" s="90"/>
      <c r="D48" s="90"/>
      <c r="E48" s="121"/>
      <c r="F48" s="90"/>
      <c r="G48" s="90"/>
      <c r="H48" s="90"/>
      <c r="I48" s="90"/>
      <c r="J48" s="122"/>
    </row>
    <row r="49" spans="6:10" ht="18.75" x14ac:dyDescent="0.3">
      <c r="F49" s="2"/>
      <c r="G49" s="33"/>
      <c r="H49" s="2"/>
      <c r="I49" s="2"/>
      <c r="J49" s="38"/>
    </row>
  </sheetData>
  <sheetProtection algorithmName="SHA-512" hashValue="DLZ7c8ZDglMsUow2GoQZRAf1MSoLgFO4rnnnc6fLQFa61GJ9hGlianZIr4SaQtEfcBgKq3UIoWrsEn6JXBLyTg==" saltValue="q4JugsyG47HQeqnPYuWTuQ==" spinCount="100000" sheet="1" selectLockedCells="1"/>
  <mergeCells count="9">
    <mergeCell ref="F1:J1"/>
    <mergeCell ref="A46:C46"/>
    <mergeCell ref="F29:I29"/>
    <mergeCell ref="F32:I32"/>
    <mergeCell ref="H2:J2"/>
    <mergeCell ref="H3:J3"/>
    <mergeCell ref="H4:J4"/>
    <mergeCell ref="H5:J5"/>
    <mergeCell ref="A6:D6"/>
  </mergeCells>
  <pageMargins left="0.7" right="0.7" top="0.54960937499999996" bottom="0.75" header="0.3" footer="0.3"/>
  <pageSetup scale="69" orientation="landscape" verticalDpi="200" r:id="rId1"/>
  <headerFooter differentOddEven="1">
    <oddFooter xml:space="preserve">&amp;C&amp;"-,Bold"&amp;18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9"/>
  <sheetViews>
    <sheetView view="pageLayout" zoomScaleNormal="100" workbookViewId="0">
      <selection activeCell="B22" sqref="B22"/>
    </sheetView>
  </sheetViews>
  <sheetFormatPr defaultRowHeight="15" x14ac:dyDescent="0.25"/>
  <cols>
    <col min="1" max="1" width="11.140625" customWidth="1"/>
    <col min="2" max="2" width="15.140625" customWidth="1"/>
    <col min="3" max="3" width="10.5703125" customWidth="1"/>
    <col min="4" max="4" width="17.42578125" customWidth="1"/>
    <col min="5" max="5" width="22.42578125" customWidth="1"/>
    <col min="6" max="6" width="14.140625" customWidth="1"/>
    <col min="7" max="7" width="17.140625" customWidth="1"/>
    <col min="8" max="8" width="10.7109375" customWidth="1"/>
    <col min="9" max="9" width="15.28515625" customWidth="1"/>
    <col min="10" max="10" width="28.7109375" customWidth="1"/>
    <col min="12" max="12" width="62.5703125" customWidth="1"/>
  </cols>
  <sheetData>
    <row r="1" spans="1:10" ht="29.25" thickBot="1" x14ac:dyDescent="0.5">
      <c r="A1" s="6"/>
      <c r="B1" s="7"/>
      <c r="C1" s="45" t="s">
        <v>22</v>
      </c>
      <c r="D1" s="45"/>
      <c r="E1" s="46"/>
      <c r="F1" s="288" t="s">
        <v>124</v>
      </c>
      <c r="G1" s="289"/>
      <c r="H1" s="289"/>
      <c r="I1" s="289"/>
      <c r="J1" s="290"/>
    </row>
    <row r="2" spans="1:10" x14ac:dyDescent="0.25">
      <c r="A2" s="8"/>
      <c r="B2" s="9"/>
      <c r="C2" s="10"/>
      <c r="D2" s="10" t="s">
        <v>37</v>
      </c>
      <c r="E2" s="11"/>
      <c r="F2" s="164"/>
      <c r="G2" s="165" t="s">
        <v>48</v>
      </c>
      <c r="H2" s="272"/>
      <c r="I2" s="273"/>
      <c r="J2" s="274"/>
    </row>
    <row r="3" spans="1:10" x14ac:dyDescent="0.25">
      <c r="A3" s="8"/>
      <c r="B3" s="9"/>
      <c r="C3" s="11"/>
      <c r="D3" s="11"/>
      <c r="E3" s="11"/>
      <c r="F3" s="166"/>
      <c r="G3" s="167" t="s">
        <v>49</v>
      </c>
      <c r="H3" s="275"/>
      <c r="I3" s="276"/>
      <c r="J3" s="277"/>
    </row>
    <row r="4" spans="1:10" x14ac:dyDescent="0.25">
      <c r="A4" s="12"/>
      <c r="B4" s="13"/>
      <c r="C4" s="44"/>
      <c r="D4" s="44"/>
      <c r="E4" s="44"/>
      <c r="F4" s="166"/>
      <c r="G4" s="167" t="s">
        <v>52</v>
      </c>
      <c r="H4" s="278"/>
      <c r="I4" s="276"/>
      <c r="J4" s="277"/>
    </row>
    <row r="5" spans="1:10" ht="15.75" thickBot="1" x14ac:dyDescent="0.3">
      <c r="A5" s="8" t="s">
        <v>0</v>
      </c>
      <c r="B5" s="9"/>
      <c r="C5" s="11"/>
      <c r="D5" s="11"/>
      <c r="E5" s="11"/>
      <c r="F5" s="168"/>
      <c r="G5" s="169" t="s">
        <v>53</v>
      </c>
      <c r="H5" s="279"/>
      <c r="I5" s="280"/>
      <c r="J5" s="281"/>
    </row>
    <row r="6" spans="1:10" ht="19.5" customHeight="1" thickBot="1" x14ac:dyDescent="0.3">
      <c r="A6" s="296" t="s">
        <v>136</v>
      </c>
      <c r="B6" s="297"/>
      <c r="C6" s="297"/>
      <c r="D6" s="298"/>
      <c r="E6" s="248" t="s">
        <v>138</v>
      </c>
      <c r="F6" s="146" t="s">
        <v>99</v>
      </c>
      <c r="G6" s="147"/>
      <c r="H6" s="19"/>
      <c r="I6" s="20"/>
      <c r="J6" s="88" t="s">
        <v>10</v>
      </c>
    </row>
    <row r="7" spans="1:10" x14ac:dyDescent="0.25">
      <c r="A7" s="224" t="s">
        <v>6</v>
      </c>
      <c r="B7" s="258"/>
      <c r="C7" s="258"/>
      <c r="D7" s="260" t="s">
        <v>142</v>
      </c>
      <c r="E7" s="256" t="s">
        <v>18</v>
      </c>
      <c r="F7" s="61" t="s">
        <v>105</v>
      </c>
      <c r="G7" s="62"/>
      <c r="H7" s="191" t="s">
        <v>104</v>
      </c>
      <c r="I7" s="260" t="s">
        <v>143</v>
      </c>
      <c r="J7" s="185" t="s">
        <v>61</v>
      </c>
    </row>
    <row r="8" spans="1:10" x14ac:dyDescent="0.25">
      <c r="A8" s="3" t="s">
        <v>20</v>
      </c>
      <c r="B8" s="172"/>
      <c r="C8" s="211" t="s">
        <v>38</v>
      </c>
      <c r="D8" s="257" t="s">
        <v>23</v>
      </c>
      <c r="E8" s="192" t="s">
        <v>19</v>
      </c>
      <c r="F8" s="4" t="s">
        <v>5</v>
      </c>
      <c r="G8" s="171"/>
      <c r="H8" s="178" t="s">
        <v>38</v>
      </c>
      <c r="I8" s="179"/>
      <c r="J8" s="186" t="str">
        <f>IF(G8="","",SUM((G8-B40)/(I8)))</f>
        <v/>
      </c>
    </row>
    <row r="9" spans="1:10" x14ac:dyDescent="0.25">
      <c r="A9" s="5" t="s">
        <v>28</v>
      </c>
      <c r="B9" s="1"/>
      <c r="C9" s="190" t="s">
        <v>104</v>
      </c>
      <c r="D9" s="184">
        <f>(B10-B8)</f>
        <v>0</v>
      </c>
      <c r="E9" s="254" t="s">
        <v>7</v>
      </c>
      <c r="F9" s="5" t="s">
        <v>106</v>
      </c>
      <c r="G9" s="1"/>
      <c r="H9" s="178" t="s">
        <v>104</v>
      </c>
      <c r="I9" s="184" t="str">
        <f>IF(G10="","",SUM((G10-G8)))</f>
        <v/>
      </c>
      <c r="J9" s="187" t="s">
        <v>62</v>
      </c>
    </row>
    <row r="10" spans="1:10" x14ac:dyDescent="0.25">
      <c r="A10" s="3" t="s">
        <v>1</v>
      </c>
      <c r="B10" s="171"/>
      <c r="C10" s="190" t="s">
        <v>38</v>
      </c>
      <c r="D10" s="179"/>
      <c r="E10" s="193" t="str">
        <f>IF(B10="","",SUM((B10-B8)/(D10)))</f>
        <v/>
      </c>
      <c r="F10" s="4" t="s">
        <v>4</v>
      </c>
      <c r="G10" s="171"/>
      <c r="H10" s="178" t="s">
        <v>38</v>
      </c>
      <c r="I10" s="179"/>
      <c r="J10" s="188" t="str">
        <f>IF(G10="","",SUM((G10-G8)/(I10)))</f>
        <v/>
      </c>
    </row>
    <row r="11" spans="1:10" x14ac:dyDescent="0.25">
      <c r="A11" s="5" t="s">
        <v>27</v>
      </c>
      <c r="B11" s="1"/>
      <c r="C11" s="190" t="s">
        <v>104</v>
      </c>
      <c r="D11" s="184">
        <f>(B12-B10)</f>
        <v>0</v>
      </c>
      <c r="E11" s="254" t="s">
        <v>8</v>
      </c>
      <c r="F11" s="5" t="s">
        <v>107</v>
      </c>
      <c r="G11" s="1"/>
      <c r="H11" s="178" t="s">
        <v>104</v>
      </c>
      <c r="I11" s="184" t="str">
        <f>IF(G12="","",SUM((G12-G10)))</f>
        <v/>
      </c>
      <c r="J11" s="187" t="s">
        <v>63</v>
      </c>
    </row>
    <row r="12" spans="1:10" x14ac:dyDescent="0.25">
      <c r="A12" s="3" t="s">
        <v>2</v>
      </c>
      <c r="B12" s="171"/>
      <c r="C12" s="190" t="s">
        <v>38</v>
      </c>
      <c r="D12" s="179"/>
      <c r="E12" s="193" t="str">
        <f>IF(B12="","",SUM((B12-B10)/(D12)))</f>
        <v/>
      </c>
      <c r="F12" s="4" t="s">
        <v>4</v>
      </c>
      <c r="G12" s="171"/>
      <c r="H12" s="178" t="s">
        <v>38</v>
      </c>
      <c r="I12" s="179"/>
      <c r="J12" s="188" t="str">
        <f>IF(G12="","",SUM((G12-G10)/(I12)))</f>
        <v/>
      </c>
    </row>
    <row r="13" spans="1:10" x14ac:dyDescent="0.25">
      <c r="A13" s="5" t="s">
        <v>26</v>
      </c>
      <c r="B13" s="1"/>
      <c r="C13" s="190" t="s">
        <v>104</v>
      </c>
      <c r="D13" s="184">
        <f>(B14-B12)</f>
        <v>0</v>
      </c>
      <c r="E13" s="254" t="s">
        <v>11</v>
      </c>
      <c r="F13" s="5" t="s">
        <v>108</v>
      </c>
      <c r="G13" s="1"/>
      <c r="H13" s="178" t="s">
        <v>104</v>
      </c>
      <c r="I13" s="184" t="str">
        <f>IF(G14="","",SUM((G14-G12)))</f>
        <v/>
      </c>
      <c r="J13" s="187" t="s">
        <v>64</v>
      </c>
    </row>
    <row r="14" spans="1:10" x14ac:dyDescent="0.25">
      <c r="A14" s="3" t="s">
        <v>1</v>
      </c>
      <c r="B14" s="171"/>
      <c r="C14" s="190" t="s">
        <v>38</v>
      </c>
      <c r="D14" s="179"/>
      <c r="E14" s="193" t="str">
        <f>IF(B14="","",SUM((B14-B12)/(D14)))</f>
        <v/>
      </c>
      <c r="F14" s="4" t="s">
        <v>4</v>
      </c>
      <c r="G14" s="171"/>
      <c r="H14" s="178" t="s">
        <v>38</v>
      </c>
      <c r="I14" s="179"/>
      <c r="J14" s="188" t="str">
        <f>IF(G14="","",SUM((G14-G12)/(I14)))</f>
        <v/>
      </c>
    </row>
    <row r="15" spans="1:10" x14ac:dyDescent="0.25">
      <c r="A15" s="5" t="s">
        <v>25</v>
      </c>
      <c r="B15" s="1"/>
      <c r="C15" s="190" t="s">
        <v>104</v>
      </c>
      <c r="D15" s="184">
        <f>(B16-B14)</f>
        <v>0</v>
      </c>
      <c r="E15" s="254" t="s">
        <v>12</v>
      </c>
      <c r="F15" s="5" t="s">
        <v>109</v>
      </c>
      <c r="G15" s="1"/>
      <c r="H15" s="178" t="s">
        <v>104</v>
      </c>
      <c r="I15" s="184" t="str">
        <f>IF(G16="","",SUM((G16-G14)))</f>
        <v/>
      </c>
      <c r="J15" s="187" t="s">
        <v>65</v>
      </c>
    </row>
    <row r="16" spans="1:10" x14ac:dyDescent="0.25">
      <c r="A16" s="3" t="s">
        <v>3</v>
      </c>
      <c r="B16" s="171"/>
      <c r="C16" s="190" t="s">
        <v>38</v>
      </c>
      <c r="D16" s="194"/>
      <c r="E16" s="193" t="str">
        <f>IF(B16="","",SUM((B16-B14)/(D16)))</f>
        <v/>
      </c>
      <c r="F16" s="4" t="s">
        <v>4</v>
      </c>
      <c r="G16" s="171"/>
      <c r="H16" s="178" t="s">
        <v>38</v>
      </c>
      <c r="I16" s="179"/>
      <c r="J16" s="188" t="str">
        <f>IF(G16="","",SUM((G16-G14)/(I16)))</f>
        <v/>
      </c>
    </row>
    <row r="17" spans="1:10" x14ac:dyDescent="0.25">
      <c r="A17" s="5" t="s">
        <v>24</v>
      </c>
      <c r="B17" s="1"/>
      <c r="C17" s="190" t="s">
        <v>104</v>
      </c>
      <c r="D17" s="184">
        <f>(B18-B16)</f>
        <v>0</v>
      </c>
      <c r="E17" s="254" t="s">
        <v>13</v>
      </c>
      <c r="F17" s="5" t="s">
        <v>110</v>
      </c>
      <c r="G17" s="1"/>
      <c r="H17" s="178" t="s">
        <v>104</v>
      </c>
      <c r="I17" s="184" t="str">
        <f>IF(G18="","",SUM((G18-G16)))</f>
        <v/>
      </c>
      <c r="J17" s="187" t="s">
        <v>66</v>
      </c>
    </row>
    <row r="18" spans="1:10" x14ac:dyDescent="0.25">
      <c r="A18" s="3" t="s">
        <v>1</v>
      </c>
      <c r="B18" s="171"/>
      <c r="C18" s="190" t="s">
        <v>38</v>
      </c>
      <c r="D18" s="179"/>
      <c r="E18" s="193" t="str">
        <f>IF(B18="","",SUM((B18-B16)/(D18)))</f>
        <v/>
      </c>
      <c r="F18" s="4" t="s">
        <v>4</v>
      </c>
      <c r="G18" s="171"/>
      <c r="H18" s="178" t="s">
        <v>38</v>
      </c>
      <c r="I18" s="179"/>
      <c r="J18" s="188" t="str">
        <f>IF(G18="","",SUM((G18-G16)/(I18)))</f>
        <v/>
      </c>
    </row>
    <row r="19" spans="1:10" x14ac:dyDescent="0.25">
      <c r="A19" s="43" t="s">
        <v>116</v>
      </c>
      <c r="B19" s="124"/>
      <c r="C19" s="190" t="s">
        <v>104</v>
      </c>
      <c r="D19" s="184">
        <f>(B20-B18)</f>
        <v>0</v>
      </c>
      <c r="E19" s="255" t="s">
        <v>139</v>
      </c>
      <c r="F19" s="5" t="s">
        <v>111</v>
      </c>
      <c r="G19" s="1"/>
      <c r="H19" s="178" t="s">
        <v>104</v>
      </c>
      <c r="I19" s="184" t="str">
        <f>IF(G20="","",SUM((G20-G18)))</f>
        <v/>
      </c>
      <c r="J19" s="187" t="s">
        <v>67</v>
      </c>
    </row>
    <row r="20" spans="1:10" x14ac:dyDescent="0.25">
      <c r="A20" s="3" t="s">
        <v>1</v>
      </c>
      <c r="B20" s="172"/>
      <c r="C20" s="190" t="s">
        <v>38</v>
      </c>
      <c r="D20" s="179"/>
      <c r="E20" s="193" t="str">
        <f>IF(B20="","",SUM((B20-B18)/(D20)))</f>
        <v/>
      </c>
      <c r="F20" s="4" t="s">
        <v>4</v>
      </c>
      <c r="G20" s="171"/>
      <c r="H20" s="178" t="s">
        <v>38</v>
      </c>
      <c r="I20" s="179"/>
      <c r="J20" s="188" t="str">
        <f>IF(G20="","",SUM((G20-G18)/(I20)))</f>
        <v/>
      </c>
    </row>
    <row r="21" spans="1:10" x14ac:dyDescent="0.25">
      <c r="A21" s="5" t="s">
        <v>41</v>
      </c>
      <c r="B21" s="1"/>
      <c r="C21" s="190" t="s">
        <v>104</v>
      </c>
      <c r="D21" s="184">
        <f>(B22-B20)</f>
        <v>0</v>
      </c>
      <c r="E21" s="176" t="s">
        <v>14</v>
      </c>
      <c r="F21" s="5" t="s">
        <v>112</v>
      </c>
      <c r="G21" s="1"/>
      <c r="H21" s="178" t="s">
        <v>104</v>
      </c>
      <c r="I21" s="184" t="str">
        <f>IF(G22="","",SUM((G22-G20)))</f>
        <v/>
      </c>
      <c r="J21" s="187" t="s">
        <v>68</v>
      </c>
    </row>
    <row r="22" spans="1:10" x14ac:dyDescent="0.25">
      <c r="A22" s="3" t="s">
        <v>1</v>
      </c>
      <c r="B22" s="171"/>
      <c r="C22" s="190" t="s">
        <v>38</v>
      </c>
      <c r="D22" s="194"/>
      <c r="E22" s="193" t="str">
        <f>IF(B22="","",SUM((B22-B20)/(D22)))</f>
        <v/>
      </c>
      <c r="F22" s="4" t="s">
        <v>4</v>
      </c>
      <c r="G22" s="171"/>
      <c r="H22" s="178" t="s">
        <v>38</v>
      </c>
      <c r="I22" s="179"/>
      <c r="J22" s="188" t="str">
        <f>IF(G22="","",SUM((G22-G20)/(I22)))</f>
        <v/>
      </c>
    </row>
    <row r="23" spans="1:10" x14ac:dyDescent="0.25">
      <c r="A23" s="5" t="s">
        <v>42</v>
      </c>
      <c r="B23" s="1"/>
      <c r="C23" s="190" t="s">
        <v>104</v>
      </c>
      <c r="D23" s="184">
        <f>(B24-B22)</f>
        <v>0</v>
      </c>
      <c r="E23" s="176" t="s">
        <v>15</v>
      </c>
      <c r="F23" s="5" t="s">
        <v>113</v>
      </c>
      <c r="G23" s="1"/>
      <c r="H23" s="178" t="s">
        <v>104</v>
      </c>
      <c r="I23" s="184" t="str">
        <f>IF(G24="","",SUM((G24-G22)))</f>
        <v/>
      </c>
      <c r="J23" s="187" t="s">
        <v>69</v>
      </c>
    </row>
    <row r="24" spans="1:10" x14ac:dyDescent="0.25">
      <c r="A24" s="3" t="s">
        <v>1</v>
      </c>
      <c r="B24" s="171"/>
      <c r="C24" s="190" t="s">
        <v>38</v>
      </c>
      <c r="D24" s="194"/>
      <c r="E24" s="193" t="str">
        <f>IF(B24="","",SUM((B24-B22)/(D24)))</f>
        <v/>
      </c>
      <c r="F24" s="4" t="s">
        <v>4</v>
      </c>
      <c r="G24" s="171"/>
      <c r="H24" s="178" t="s">
        <v>38</v>
      </c>
      <c r="I24" s="179"/>
      <c r="J24" s="188" t="str">
        <f>IF(G24="","",SUM((G24-G22)/(I24)))</f>
        <v/>
      </c>
    </row>
    <row r="25" spans="1:10" x14ac:dyDescent="0.25">
      <c r="A25" s="5" t="s">
        <v>43</v>
      </c>
      <c r="B25" s="1"/>
      <c r="C25" s="190" t="s">
        <v>104</v>
      </c>
      <c r="D25" s="184">
        <f>(B26-B24)</f>
        <v>0</v>
      </c>
      <c r="E25" s="176" t="s">
        <v>16</v>
      </c>
      <c r="F25" s="3" t="s">
        <v>114</v>
      </c>
      <c r="G25" s="2"/>
      <c r="H25" s="178" t="s">
        <v>104</v>
      </c>
      <c r="I25" s="184" t="str">
        <f>IF(G26="","",SUM((G26-G24)))</f>
        <v/>
      </c>
      <c r="J25" s="187" t="s">
        <v>70</v>
      </c>
    </row>
    <row r="26" spans="1:10" x14ac:dyDescent="0.25">
      <c r="A26" s="3" t="s">
        <v>1</v>
      </c>
      <c r="B26" s="171"/>
      <c r="C26" s="190" t="s">
        <v>38</v>
      </c>
      <c r="D26" s="194"/>
      <c r="E26" s="193" t="str">
        <f>IF(B26="","",SUM((B26-B24)/(D26)))</f>
        <v/>
      </c>
      <c r="F26" s="3" t="s">
        <v>4</v>
      </c>
      <c r="G26" s="173"/>
      <c r="H26" s="178" t="s">
        <v>38</v>
      </c>
      <c r="I26" s="179"/>
      <c r="J26" s="188" t="str">
        <f>IF(G26="","",SUM((G26-G24)/(I26)))</f>
        <v/>
      </c>
    </row>
    <row r="27" spans="1:10" x14ac:dyDescent="0.25">
      <c r="A27" s="5" t="s">
        <v>44</v>
      </c>
      <c r="B27" s="1"/>
      <c r="C27" s="190" t="s">
        <v>104</v>
      </c>
      <c r="D27" s="184">
        <f>(B28-B26)</f>
        <v>0</v>
      </c>
      <c r="E27" s="176" t="s">
        <v>17</v>
      </c>
      <c r="F27" s="5" t="s">
        <v>115</v>
      </c>
      <c r="G27" s="1"/>
      <c r="H27" s="178" t="s">
        <v>104</v>
      </c>
      <c r="I27" s="184" t="str">
        <f>IF(G28="","",SUM((G28-G26)))</f>
        <v/>
      </c>
      <c r="J27" s="187" t="s">
        <v>101</v>
      </c>
    </row>
    <row r="28" spans="1:10" ht="15.75" thickBot="1" x14ac:dyDescent="0.3">
      <c r="A28" s="4" t="s">
        <v>1</v>
      </c>
      <c r="B28" s="171"/>
      <c r="C28" s="190" t="s">
        <v>38</v>
      </c>
      <c r="D28" s="179"/>
      <c r="E28" s="193" t="str">
        <f>IF(B28="","",SUM((B28-B26)/(D28)))</f>
        <v/>
      </c>
      <c r="F28" s="3" t="s">
        <v>4</v>
      </c>
      <c r="G28" s="173"/>
      <c r="H28" s="235" t="s">
        <v>38</v>
      </c>
      <c r="I28" s="236"/>
      <c r="J28" s="188" t="str">
        <f>IF(G28="","",SUM((G28-G26)/(I28)))</f>
        <v/>
      </c>
    </row>
    <row r="29" spans="1:10" ht="16.5" thickBot="1" x14ac:dyDescent="0.3">
      <c r="A29" s="5" t="s">
        <v>45</v>
      </c>
      <c r="B29" s="1"/>
      <c r="C29" s="190" t="s">
        <v>104</v>
      </c>
      <c r="D29" s="184">
        <f>(B30-B28)</f>
        <v>0</v>
      </c>
      <c r="E29" s="176" t="s">
        <v>32</v>
      </c>
      <c r="F29" s="291" t="s">
        <v>127</v>
      </c>
      <c r="G29" s="292"/>
      <c r="H29" s="292"/>
      <c r="I29" s="293"/>
      <c r="J29" s="237" t="s">
        <v>21</v>
      </c>
    </row>
    <row r="30" spans="1:10" ht="15.75" x14ac:dyDescent="0.25">
      <c r="A30" s="3" t="s">
        <v>1</v>
      </c>
      <c r="B30" s="171"/>
      <c r="C30" s="190" t="s">
        <v>38</v>
      </c>
      <c r="D30" s="179"/>
      <c r="E30" s="193" t="str">
        <f>IF(B30="","",SUM((B30-B28)/(D30)))</f>
        <v/>
      </c>
      <c r="F30" s="238"/>
      <c r="G30" s="239"/>
      <c r="H30" s="240"/>
      <c r="I30" s="241" t="s">
        <v>54</v>
      </c>
      <c r="J30" s="242" t="e">
        <f>ROUND(IF(ISERROR(AVERAGE(E10:E20)),"n/a",(AVERAGE(E10:E20))),2)</f>
        <v>#VALUE!</v>
      </c>
    </row>
    <row r="31" spans="1:10" ht="18" customHeight="1" x14ac:dyDescent="0.25">
      <c r="A31" s="5" t="s">
        <v>31</v>
      </c>
      <c r="B31" s="1"/>
      <c r="C31" s="190" t="s">
        <v>104</v>
      </c>
      <c r="D31" s="184">
        <f>(B32-B30)</f>
        <v>0</v>
      </c>
      <c r="E31" s="176" t="s">
        <v>33</v>
      </c>
      <c r="F31" s="222"/>
      <c r="G31" s="220"/>
      <c r="H31" s="220"/>
      <c r="I31" s="223" t="s">
        <v>91</v>
      </c>
      <c r="J31" s="234" t="e">
        <f>ROUND(D44,2)</f>
        <v>#VALUE!</v>
      </c>
    </row>
    <row r="32" spans="1:10" ht="15.75" x14ac:dyDescent="0.25">
      <c r="A32" s="3" t="s">
        <v>1</v>
      </c>
      <c r="B32" s="171"/>
      <c r="C32" s="190" t="s">
        <v>38</v>
      </c>
      <c r="D32" s="179"/>
      <c r="E32" s="193" t="str">
        <f>IF(B32="","",SUM((B32-B30)/(D32)))</f>
        <v/>
      </c>
      <c r="F32" s="269" t="s">
        <v>128</v>
      </c>
      <c r="G32" s="270"/>
      <c r="H32" s="270"/>
      <c r="I32" s="271"/>
      <c r="J32" s="233" t="e">
        <f>((J31-J30)/(J30))</f>
        <v>#VALUE!</v>
      </c>
    </row>
    <row r="33" spans="1:10" x14ac:dyDescent="0.25">
      <c r="A33" s="5" t="s">
        <v>30</v>
      </c>
      <c r="B33" s="1"/>
      <c r="C33" s="190" t="s">
        <v>104</v>
      </c>
      <c r="D33" s="184">
        <f>(B34-B32)</f>
        <v>0</v>
      </c>
      <c r="E33" s="176" t="s">
        <v>34</v>
      </c>
      <c r="F33" s="224"/>
      <c r="G33" s="216"/>
      <c r="H33" s="217"/>
      <c r="I33" s="225" t="s">
        <v>47</v>
      </c>
      <c r="J33" s="231">
        <v>16</v>
      </c>
    </row>
    <row r="34" spans="1:10" x14ac:dyDescent="0.25">
      <c r="A34" s="3" t="s">
        <v>1</v>
      </c>
      <c r="B34" s="171"/>
      <c r="C34" s="190" t="s">
        <v>38</v>
      </c>
      <c r="D34" s="179"/>
      <c r="E34" s="193" t="str">
        <f>IF(B34="","",SUM((B34-B32)/(D34)))</f>
        <v/>
      </c>
      <c r="F34" s="224"/>
      <c r="G34" s="218"/>
      <c r="H34" s="218"/>
      <c r="I34" s="225" t="s">
        <v>81</v>
      </c>
      <c r="J34" s="232">
        <v>2.2000000000000002</v>
      </c>
    </row>
    <row r="35" spans="1:10" ht="15.75" thickBot="1" x14ac:dyDescent="0.3">
      <c r="A35" s="5" t="s">
        <v>29</v>
      </c>
      <c r="B35" s="1"/>
      <c r="C35" s="190" t="s">
        <v>104</v>
      </c>
      <c r="D35" s="184">
        <f>(B36-B34)</f>
        <v>0</v>
      </c>
      <c r="E35" s="176" t="s">
        <v>35</v>
      </c>
      <c r="F35" s="226"/>
      <c r="G35" s="227"/>
      <c r="H35" s="227"/>
      <c r="I35" s="228" t="s">
        <v>141</v>
      </c>
      <c r="J35" s="157">
        <f>SUM(69.95/600)</f>
        <v>0.11658333333333334</v>
      </c>
    </row>
    <row r="36" spans="1:10" x14ac:dyDescent="0.25">
      <c r="A36" s="3" t="s">
        <v>1</v>
      </c>
      <c r="B36" s="171"/>
      <c r="C36" s="190" t="s">
        <v>38</v>
      </c>
      <c r="D36" s="179"/>
      <c r="E36" s="193" t="str">
        <f>IF(B36="","",SUM((B36-B34)/(D36)))</f>
        <v/>
      </c>
      <c r="F36" s="3"/>
      <c r="G36" s="92"/>
      <c r="H36" s="92"/>
      <c r="I36" s="96" t="s">
        <v>94</v>
      </c>
      <c r="J36" s="140" t="e">
        <f>SUM(J30*J33)</f>
        <v>#VALUE!</v>
      </c>
    </row>
    <row r="37" spans="1:10" x14ac:dyDescent="0.25">
      <c r="A37" s="183" t="s">
        <v>117</v>
      </c>
      <c r="B37" s="1"/>
      <c r="C37" s="190" t="s">
        <v>104</v>
      </c>
      <c r="D37" s="184">
        <f>(B38-B36)</f>
        <v>0</v>
      </c>
      <c r="E37" s="176" t="s">
        <v>36</v>
      </c>
      <c r="F37" s="3"/>
      <c r="G37" s="73"/>
      <c r="H37" s="74"/>
      <c r="I37" s="97" t="s">
        <v>79</v>
      </c>
      <c r="J37" s="140" t="e">
        <f>(J31)</f>
        <v>#VALUE!</v>
      </c>
    </row>
    <row r="38" spans="1:10" x14ac:dyDescent="0.25">
      <c r="A38" s="3" t="s">
        <v>1</v>
      </c>
      <c r="B38" s="173"/>
      <c r="C38" s="190" t="s">
        <v>38</v>
      </c>
      <c r="D38" s="179"/>
      <c r="E38" s="193" t="str">
        <f>IF(B38="","",SUM((B38-B36)/(D38)))</f>
        <v/>
      </c>
      <c r="F38" s="3"/>
      <c r="G38" s="73"/>
      <c r="H38" s="74"/>
      <c r="I38" s="97" t="s">
        <v>78</v>
      </c>
      <c r="J38" s="140" t="e">
        <f>SUM(J37*J33)</f>
        <v>#VALUE!</v>
      </c>
    </row>
    <row r="39" spans="1:10" x14ac:dyDescent="0.25">
      <c r="A39" s="180" t="s">
        <v>118</v>
      </c>
      <c r="B39" s="181"/>
      <c r="C39" s="190" t="s">
        <v>104</v>
      </c>
      <c r="D39" s="184">
        <f>(B40-B38)</f>
        <v>0</v>
      </c>
      <c r="E39" s="195" t="s">
        <v>129</v>
      </c>
      <c r="F39" s="3"/>
      <c r="G39" s="75"/>
      <c r="H39" s="75"/>
      <c r="I39" s="93" t="s">
        <v>80</v>
      </c>
      <c r="J39" s="140" t="e">
        <f>SUM(J38-J36)</f>
        <v>#VALUE!</v>
      </c>
    </row>
    <row r="40" spans="1:10" ht="18" customHeight="1" thickBot="1" x14ac:dyDescent="0.3">
      <c r="A40" s="3" t="s">
        <v>1</v>
      </c>
      <c r="B40" s="173"/>
      <c r="C40" s="190" t="s">
        <v>38</v>
      </c>
      <c r="D40" s="179"/>
      <c r="E40" s="196" t="e">
        <f>((B40-B38)/(D40))</f>
        <v>#DIV/0!</v>
      </c>
      <c r="F40" s="72"/>
      <c r="G40" s="73"/>
      <c r="H40" s="74"/>
      <c r="I40" s="97" t="s">
        <v>95</v>
      </c>
      <c r="J40" s="141" t="e">
        <f>SUM(J39/J36)</f>
        <v>#VALUE!</v>
      </c>
    </row>
    <row r="41" spans="1:10" ht="18" customHeight="1" x14ac:dyDescent="0.25">
      <c r="A41" s="35"/>
      <c r="B41" s="36"/>
      <c r="C41" s="177"/>
      <c r="D41" s="177"/>
      <c r="E41" s="197"/>
      <c r="F41" s="3"/>
      <c r="G41" s="76"/>
      <c r="H41" s="77"/>
      <c r="I41" s="93" t="s">
        <v>71</v>
      </c>
      <c r="J41" s="140" t="e">
        <f>ROUND((J39/J30),2)</f>
        <v>#VALUE!</v>
      </c>
    </row>
    <row r="42" spans="1:10" ht="15.75" x14ac:dyDescent="0.25">
      <c r="A42" s="148"/>
      <c r="B42" s="112"/>
      <c r="C42" s="113" t="s">
        <v>89</v>
      </c>
      <c r="D42" s="114" t="str">
        <f>IF(ISERROR(AVERAGE(E22:E40)),"n/a",(AVERAGE(E22:E40)))</f>
        <v>n/a</v>
      </c>
      <c r="E42" s="198"/>
      <c r="F42" s="3"/>
      <c r="G42" s="78"/>
      <c r="H42" s="78"/>
      <c r="I42" s="93" t="s">
        <v>73</v>
      </c>
      <c r="J42" s="98" t="e">
        <f>SUM(J34*J41)</f>
        <v>#VALUE!</v>
      </c>
    </row>
    <row r="43" spans="1:10" ht="16.5" thickBot="1" x14ac:dyDescent="0.3">
      <c r="A43" s="149"/>
      <c r="B43" s="115"/>
      <c r="C43" s="116" t="s">
        <v>93</v>
      </c>
      <c r="D43" s="114" t="str">
        <f>IF(ISERROR(AVERAGE(J10:J28)),"n/a",(AVERAGE(J10:J28)))</f>
        <v>n/a</v>
      </c>
      <c r="E43" s="199"/>
      <c r="F43" s="3"/>
      <c r="G43" s="53"/>
      <c r="H43" s="53"/>
      <c r="I43" s="97" t="s">
        <v>50</v>
      </c>
      <c r="J43" s="139" t="e">
        <f>ROUND(SUM((J41*J34)/(J33)),3)</f>
        <v>#VALUE!</v>
      </c>
    </row>
    <row r="44" spans="1:10" ht="15.75" thickBot="1" x14ac:dyDescent="0.3">
      <c r="A44" s="149"/>
      <c r="B44" s="115"/>
      <c r="C44" s="117" t="s">
        <v>90</v>
      </c>
      <c r="D44" s="118" t="str">
        <f>IF(D43="n/a",(D42),(AVERAGE(D42:D43)))</f>
        <v>n/a</v>
      </c>
      <c r="E44" s="199"/>
      <c r="F44" s="3"/>
      <c r="G44" s="75"/>
      <c r="H44" s="75"/>
      <c r="I44" s="93" t="s">
        <v>72</v>
      </c>
      <c r="J44" s="99">
        <f>ROUND(J35,3)</f>
        <v>0.11700000000000001</v>
      </c>
    </row>
    <row r="45" spans="1:10" ht="19.5" thickBot="1" x14ac:dyDescent="0.35">
      <c r="A45" s="37"/>
      <c r="B45" s="17"/>
      <c r="C45" s="133" t="e">
        <f>ROUND(J45*130,2)</f>
        <v>#VALUE!</v>
      </c>
      <c r="D45" s="134" t="e">
        <f>(J45)</f>
        <v>#VALUE!</v>
      </c>
      <c r="E45" s="200"/>
      <c r="F45" s="3"/>
      <c r="G45" s="73"/>
      <c r="H45" s="74"/>
      <c r="I45" s="97" t="s">
        <v>76</v>
      </c>
      <c r="J45" s="156" t="e">
        <f>ROUND(J43-J44,3)</f>
        <v>#VALUE!</v>
      </c>
    </row>
    <row r="46" spans="1:10" ht="19.5" thickBot="1" x14ac:dyDescent="0.35">
      <c r="A46" s="294" t="s">
        <v>132</v>
      </c>
      <c r="B46" s="295"/>
      <c r="C46" s="295"/>
      <c r="D46" s="246">
        <f>(D20+D22+D24+D26+D28+D30+D32+D34+D36+D38+D40+I8+I10+I12+I14+I16+I18+I20+I22+I24+I26+I28)</f>
        <v>0</v>
      </c>
      <c r="E46" s="200"/>
      <c r="F46" s="3"/>
      <c r="G46" s="136"/>
      <c r="H46" s="137"/>
      <c r="I46" s="120"/>
      <c r="J46" s="138"/>
    </row>
    <row r="47" spans="1:10" ht="27" thickBot="1" x14ac:dyDescent="0.45">
      <c r="A47" s="95"/>
      <c r="B47" s="106"/>
      <c r="C47" s="106"/>
      <c r="D47" s="135"/>
      <c r="E47" s="201"/>
      <c r="F47" s="95"/>
      <c r="G47" s="79"/>
      <c r="H47" s="79"/>
      <c r="I47" s="94" t="s">
        <v>77</v>
      </c>
      <c r="J47" s="100" t="e">
        <f>ROUND(C45*4,3)</f>
        <v>#VALUE!</v>
      </c>
    </row>
    <row r="48" spans="1:10" ht="15.75" thickBot="1" x14ac:dyDescent="0.3">
      <c r="A48" s="285" t="s">
        <v>140</v>
      </c>
      <c r="B48" s="286"/>
      <c r="C48" s="286"/>
      <c r="D48" s="286"/>
      <c r="E48" s="286"/>
      <c r="F48" s="286"/>
      <c r="G48" s="286"/>
      <c r="H48" s="286"/>
      <c r="I48" s="286"/>
      <c r="J48" s="287"/>
    </row>
    <row r="49" spans="6:10" ht="18.75" x14ac:dyDescent="0.3">
      <c r="F49" s="2"/>
      <c r="G49" s="33"/>
      <c r="H49" s="2"/>
      <c r="I49" s="2"/>
      <c r="J49" s="38"/>
    </row>
  </sheetData>
  <sheetProtection algorithmName="SHA-512" hashValue="vtq8Be/q9VVT0n2LZxVSSTbbPF3MopU1yT8m1hML+KSgo2FdE7B2UZvFeMxT0wHalbN/LOECqlppUyI3/ehxEg==" saltValue="ulnbwUg/2iraiPbOrBC+LA==" spinCount="100000" sheet="1" selectLockedCells="1"/>
  <mergeCells count="10">
    <mergeCell ref="A48:J48"/>
    <mergeCell ref="F32:I32"/>
    <mergeCell ref="F1:J1"/>
    <mergeCell ref="H2:J2"/>
    <mergeCell ref="H3:J3"/>
    <mergeCell ref="H4:J4"/>
    <mergeCell ref="H5:J5"/>
    <mergeCell ref="F29:I29"/>
    <mergeCell ref="A46:C46"/>
    <mergeCell ref="A6:D6"/>
  </mergeCells>
  <pageMargins left="0.7" right="0.7" top="0.54960937499999996" bottom="0.75" header="0.3" footer="0.3"/>
  <pageSetup scale="68" orientation="landscape" verticalDpi="200" r:id="rId1"/>
  <headerFooter differentOddEven="1">
    <oddFooter xml:space="preserve">&amp;C&amp;"-,Bold"&amp;18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view="pageLayout" zoomScaleNormal="100" workbookViewId="0">
      <selection activeCell="B8" sqref="B8"/>
    </sheetView>
  </sheetViews>
  <sheetFormatPr defaultRowHeight="15" x14ac:dyDescent="0.25"/>
  <cols>
    <col min="1" max="1" width="11.140625" customWidth="1"/>
    <col min="2" max="2" width="15.140625" customWidth="1"/>
    <col min="3" max="3" width="10.5703125" customWidth="1"/>
    <col min="4" max="4" width="17.42578125" customWidth="1"/>
    <col min="5" max="5" width="22.42578125" customWidth="1"/>
    <col min="6" max="6" width="14.140625" customWidth="1"/>
    <col min="7" max="7" width="17.140625" customWidth="1"/>
    <col min="8" max="8" width="10.7109375" customWidth="1"/>
    <col min="9" max="9" width="15.28515625" customWidth="1"/>
    <col min="10" max="10" width="28.7109375" customWidth="1"/>
    <col min="12" max="12" width="62.5703125" customWidth="1"/>
  </cols>
  <sheetData>
    <row r="1" spans="1:10" ht="29.25" thickBot="1" x14ac:dyDescent="0.5">
      <c r="A1" s="6"/>
      <c r="B1" s="7"/>
      <c r="C1" s="45" t="s">
        <v>22</v>
      </c>
      <c r="D1" s="45"/>
      <c r="E1" s="46"/>
      <c r="F1" s="80" t="s">
        <v>100</v>
      </c>
      <c r="G1" s="70"/>
      <c r="H1" s="70"/>
      <c r="I1" s="70"/>
      <c r="J1" s="81"/>
    </row>
    <row r="2" spans="1:10" x14ac:dyDescent="0.25">
      <c r="A2" s="8"/>
      <c r="B2" s="9"/>
      <c r="C2" s="10"/>
      <c r="D2" s="10" t="s">
        <v>37</v>
      </c>
      <c r="E2" s="11"/>
      <c r="F2" s="55"/>
      <c r="G2" s="56" t="s">
        <v>48</v>
      </c>
      <c r="H2" s="58" t="s">
        <v>51</v>
      </c>
      <c r="I2" s="50"/>
      <c r="J2" s="51"/>
    </row>
    <row r="3" spans="1:10" x14ac:dyDescent="0.25">
      <c r="A3" s="8"/>
      <c r="B3" s="9"/>
      <c r="C3" s="11"/>
      <c r="D3" s="11"/>
      <c r="E3" s="11"/>
      <c r="F3" s="82"/>
      <c r="G3" s="57" t="s">
        <v>49</v>
      </c>
      <c r="H3" s="59" t="s">
        <v>51</v>
      </c>
      <c r="I3" s="49"/>
      <c r="J3" s="34"/>
    </row>
    <row r="4" spans="1:10" x14ac:dyDescent="0.25">
      <c r="A4" s="12"/>
      <c r="B4" s="13"/>
      <c r="C4" s="44"/>
      <c r="D4" s="44"/>
      <c r="E4" s="44"/>
      <c r="F4" s="82"/>
      <c r="G4" s="57" t="s">
        <v>52</v>
      </c>
      <c r="H4" s="59" t="s">
        <v>51</v>
      </c>
      <c r="I4" s="49"/>
      <c r="J4" s="52"/>
    </row>
    <row r="5" spans="1:10" ht="15.75" thickBot="1" x14ac:dyDescent="0.3">
      <c r="A5" s="8" t="s">
        <v>0</v>
      </c>
      <c r="B5" s="9"/>
      <c r="C5" s="11"/>
      <c r="D5" s="11"/>
      <c r="E5" s="11"/>
      <c r="F5" s="142"/>
      <c r="G5" s="143" t="s">
        <v>53</v>
      </c>
      <c r="H5" s="144" t="s">
        <v>51</v>
      </c>
      <c r="I5" s="145"/>
      <c r="J5" s="52"/>
    </row>
    <row r="6" spans="1:10" ht="19.5" customHeight="1" thickBot="1" x14ac:dyDescent="0.3">
      <c r="A6" s="84" t="s">
        <v>46</v>
      </c>
      <c r="B6" s="85"/>
      <c r="C6" s="86"/>
      <c r="D6" s="87"/>
      <c r="E6" s="83" t="s">
        <v>9</v>
      </c>
      <c r="F6" s="146" t="s">
        <v>99</v>
      </c>
      <c r="G6" s="147"/>
      <c r="H6" s="19"/>
      <c r="I6" s="20"/>
      <c r="J6" s="88" t="s">
        <v>10</v>
      </c>
    </row>
    <row r="7" spans="1:10" x14ac:dyDescent="0.25">
      <c r="A7" s="104" t="s">
        <v>6</v>
      </c>
      <c r="B7" s="47"/>
      <c r="C7" s="47"/>
      <c r="D7" s="48"/>
      <c r="E7" s="26" t="s">
        <v>18</v>
      </c>
      <c r="F7" s="61" t="s">
        <v>88</v>
      </c>
      <c r="G7" s="62"/>
      <c r="H7" s="47"/>
      <c r="I7" s="48"/>
      <c r="J7" s="63" t="s">
        <v>61</v>
      </c>
    </row>
    <row r="8" spans="1:10" x14ac:dyDescent="0.25">
      <c r="A8" s="3" t="s">
        <v>20</v>
      </c>
      <c r="B8" s="14">
        <v>50000</v>
      </c>
      <c r="C8" s="39" t="s">
        <v>38</v>
      </c>
      <c r="D8" s="30" t="s">
        <v>23</v>
      </c>
      <c r="E8" s="27" t="s">
        <v>19</v>
      </c>
      <c r="F8" s="4" t="s">
        <v>5</v>
      </c>
      <c r="G8" s="14">
        <v>58500</v>
      </c>
      <c r="H8" s="39" t="s">
        <v>38</v>
      </c>
      <c r="I8" s="23">
        <v>20.111999999999998</v>
      </c>
      <c r="J8" s="66">
        <f>IF(G8="","",SUM((G8-B40)/(I8)))</f>
        <v>24.860779634049326</v>
      </c>
    </row>
    <row r="9" spans="1:10" x14ac:dyDescent="0.25">
      <c r="A9" s="5" t="s">
        <v>28</v>
      </c>
      <c r="B9" s="1"/>
      <c r="C9" s="2"/>
      <c r="D9" s="24"/>
      <c r="E9" s="28" t="s">
        <v>7</v>
      </c>
      <c r="F9" s="5" t="s">
        <v>82</v>
      </c>
      <c r="G9" s="1"/>
      <c r="H9" s="1"/>
      <c r="I9" s="24"/>
      <c r="J9" s="21" t="s">
        <v>62</v>
      </c>
    </row>
    <row r="10" spans="1:10" x14ac:dyDescent="0.25">
      <c r="A10" s="3" t="s">
        <v>1</v>
      </c>
      <c r="B10" s="14">
        <v>50500</v>
      </c>
      <c r="C10" s="39" t="s">
        <v>38</v>
      </c>
      <c r="D10" s="23">
        <v>23</v>
      </c>
      <c r="E10" s="65">
        <f>IF(B10="","",SUM((B10-B8)/(D10)))</f>
        <v>21.739130434782609</v>
      </c>
      <c r="F10" s="4" t="s">
        <v>4</v>
      </c>
      <c r="G10" s="14">
        <v>59000</v>
      </c>
      <c r="H10" s="39" t="s">
        <v>38</v>
      </c>
      <c r="I10" s="23">
        <v>21.654</v>
      </c>
      <c r="J10" s="67">
        <f>IF(G10="","",SUM((G10-G8)/(I10)))</f>
        <v>23.090422092915858</v>
      </c>
    </row>
    <row r="11" spans="1:10" x14ac:dyDescent="0.25">
      <c r="A11" s="5" t="s">
        <v>27</v>
      </c>
      <c r="B11" s="1"/>
      <c r="C11" s="1"/>
      <c r="D11" s="24"/>
      <c r="E11" s="28" t="s">
        <v>8</v>
      </c>
      <c r="F11" s="5" t="s">
        <v>83</v>
      </c>
      <c r="G11" s="1"/>
      <c r="H11" s="1"/>
      <c r="I11" s="24"/>
      <c r="J11" s="21" t="s">
        <v>63</v>
      </c>
    </row>
    <row r="12" spans="1:10" x14ac:dyDescent="0.25">
      <c r="A12" s="3" t="s">
        <v>2</v>
      </c>
      <c r="B12" s="14">
        <v>51000</v>
      </c>
      <c r="C12" s="39" t="s">
        <v>38</v>
      </c>
      <c r="D12" s="23">
        <v>24</v>
      </c>
      <c r="E12" s="65">
        <f>IF(B12="","",SUM((B12-B10)/(D12)))</f>
        <v>20.833333333333332</v>
      </c>
      <c r="F12" s="4" t="s">
        <v>4</v>
      </c>
      <c r="G12" s="14">
        <v>59500</v>
      </c>
      <c r="H12" s="39" t="s">
        <v>38</v>
      </c>
      <c r="I12" s="23">
        <v>21.023</v>
      </c>
      <c r="J12" s="67">
        <f>IF(G12="","",SUM((G12-G10)/(I12)))</f>
        <v>23.783475241402275</v>
      </c>
    </row>
    <row r="13" spans="1:10" x14ac:dyDescent="0.25">
      <c r="A13" s="5" t="s">
        <v>26</v>
      </c>
      <c r="B13" s="1"/>
      <c r="C13" s="1"/>
      <c r="D13" s="24"/>
      <c r="E13" s="28" t="s">
        <v>11</v>
      </c>
      <c r="F13" s="5" t="s">
        <v>84</v>
      </c>
      <c r="G13" s="1"/>
      <c r="H13" s="1"/>
      <c r="I13" s="24"/>
      <c r="J13" s="21" t="s">
        <v>64</v>
      </c>
    </row>
    <row r="14" spans="1:10" x14ac:dyDescent="0.25">
      <c r="A14" s="3" t="s">
        <v>1</v>
      </c>
      <c r="B14" s="14">
        <v>51500</v>
      </c>
      <c r="C14" s="39" t="s">
        <v>38</v>
      </c>
      <c r="D14" s="23">
        <v>23.25</v>
      </c>
      <c r="E14" s="65">
        <f>IF(B14="","",SUM((B14-B12)/(D14)))</f>
        <v>21.50537634408602</v>
      </c>
      <c r="F14" s="4" t="s">
        <v>4</v>
      </c>
      <c r="G14" s="14">
        <v>60000</v>
      </c>
      <c r="H14" s="39" t="s">
        <v>38</v>
      </c>
      <c r="I14" s="23">
        <v>20.783999999999999</v>
      </c>
      <c r="J14" s="67">
        <f>IF(G14="","",SUM((G14-G12)/(I14)))</f>
        <v>24.056966897613549</v>
      </c>
    </row>
    <row r="15" spans="1:10" x14ac:dyDescent="0.25">
      <c r="A15" s="5" t="s">
        <v>25</v>
      </c>
      <c r="B15" s="1"/>
      <c r="C15" s="1"/>
      <c r="D15" s="24"/>
      <c r="E15" s="28" t="s">
        <v>12</v>
      </c>
      <c r="F15" s="5" t="s">
        <v>55</v>
      </c>
      <c r="G15" s="1"/>
      <c r="H15" s="40"/>
      <c r="I15" s="24"/>
      <c r="J15" s="21" t="s">
        <v>65</v>
      </c>
    </row>
    <row r="16" spans="1:10" x14ac:dyDescent="0.25">
      <c r="A16" s="3" t="s">
        <v>3</v>
      </c>
      <c r="B16" s="14">
        <v>52000</v>
      </c>
      <c r="C16" s="39" t="s">
        <v>38</v>
      </c>
      <c r="D16" s="23">
        <v>22</v>
      </c>
      <c r="E16" s="65">
        <f>IF(B16="","",SUM((B16-B14)/(D16)))</f>
        <v>22.727272727272727</v>
      </c>
      <c r="F16" s="4" t="s">
        <v>4</v>
      </c>
      <c r="G16" s="14">
        <v>60500</v>
      </c>
      <c r="H16" s="39" t="s">
        <v>38</v>
      </c>
      <c r="I16" s="23">
        <v>21.911999999999999</v>
      </c>
      <c r="J16" s="67">
        <f>IF(G16="","",SUM((G16-G14)/(I16)))</f>
        <v>22.818546914932458</v>
      </c>
    </row>
    <row r="17" spans="1:10" x14ac:dyDescent="0.25">
      <c r="A17" s="5" t="s">
        <v>24</v>
      </c>
      <c r="B17" s="1"/>
      <c r="C17" s="1"/>
      <c r="D17" s="24"/>
      <c r="E17" s="28" t="s">
        <v>13</v>
      </c>
      <c r="F17" s="5" t="s">
        <v>56</v>
      </c>
      <c r="G17" s="1"/>
      <c r="H17" s="40"/>
      <c r="I17" s="24"/>
      <c r="J17" s="21" t="s">
        <v>66</v>
      </c>
    </row>
    <row r="18" spans="1:10" x14ac:dyDescent="0.25">
      <c r="A18" s="3" t="s">
        <v>1</v>
      </c>
      <c r="B18" s="14">
        <v>52500</v>
      </c>
      <c r="C18" s="39" t="s">
        <v>38</v>
      </c>
      <c r="D18" s="23">
        <v>22.78</v>
      </c>
      <c r="E18" s="65">
        <f>IF(B18="","",SUM((B18-B16)/(D18)))</f>
        <v>21.949078138718171</v>
      </c>
      <c r="F18" s="4" t="s">
        <v>4</v>
      </c>
      <c r="G18" s="14">
        <v>61000</v>
      </c>
      <c r="H18" s="39" t="s">
        <v>38</v>
      </c>
      <c r="I18" s="23">
        <v>21.632000000000001</v>
      </c>
      <c r="J18" s="67">
        <f>IF(G18="","",SUM((G18-G16)/(I18)))</f>
        <v>23.113905325443785</v>
      </c>
    </row>
    <row r="19" spans="1:10" x14ac:dyDescent="0.25">
      <c r="A19" s="43" t="s">
        <v>39</v>
      </c>
      <c r="B19" s="124"/>
      <c r="C19" s="15"/>
      <c r="D19" s="31"/>
      <c r="E19" s="54" t="s">
        <v>40</v>
      </c>
      <c r="F19" s="5" t="s">
        <v>57</v>
      </c>
      <c r="G19" s="1"/>
      <c r="H19" s="40"/>
      <c r="I19" s="24"/>
      <c r="J19" s="21" t="s">
        <v>67</v>
      </c>
    </row>
    <row r="20" spans="1:10" x14ac:dyDescent="0.25">
      <c r="A20" s="3" t="s">
        <v>1</v>
      </c>
      <c r="B20" s="41">
        <v>53000</v>
      </c>
      <c r="C20" s="39" t="s">
        <v>38</v>
      </c>
      <c r="D20" s="42">
        <v>23.1</v>
      </c>
      <c r="E20" s="65">
        <f>IF(B20="","",SUM((B20-B18)/(D20)))</f>
        <v>21.645021645021643</v>
      </c>
      <c r="F20" s="4" t="s">
        <v>4</v>
      </c>
      <c r="G20" s="14">
        <v>61500</v>
      </c>
      <c r="H20" s="39" t="s">
        <v>38</v>
      </c>
      <c r="I20" s="23">
        <v>20.762</v>
      </c>
      <c r="J20" s="67">
        <f>IF(G20="","",SUM((G20-G18)/(I20)))</f>
        <v>24.082458337347077</v>
      </c>
    </row>
    <row r="21" spans="1:10" x14ac:dyDescent="0.25">
      <c r="A21" s="5" t="s">
        <v>41</v>
      </c>
      <c r="B21" s="1"/>
      <c r="C21" s="1"/>
      <c r="D21" s="24"/>
      <c r="E21" s="29" t="s">
        <v>14</v>
      </c>
      <c r="F21" s="5" t="s">
        <v>58</v>
      </c>
      <c r="G21" s="1"/>
      <c r="H21" s="40"/>
      <c r="I21" s="24"/>
      <c r="J21" s="21" t="s">
        <v>68</v>
      </c>
    </row>
    <row r="22" spans="1:10" x14ac:dyDescent="0.25">
      <c r="A22" s="3" t="s">
        <v>1</v>
      </c>
      <c r="B22" s="14">
        <v>53500</v>
      </c>
      <c r="C22" s="39" t="s">
        <v>38</v>
      </c>
      <c r="D22" s="23">
        <v>22.111000000000001</v>
      </c>
      <c r="E22" s="65">
        <f>IF(B22="","",SUM((B22-B20)/(D22)))</f>
        <v>22.613178960698296</v>
      </c>
      <c r="F22" s="4" t="s">
        <v>4</v>
      </c>
      <c r="G22" s="14">
        <v>62000</v>
      </c>
      <c r="H22" s="39" t="s">
        <v>38</v>
      </c>
      <c r="I22" s="23">
        <v>20.481000000000002</v>
      </c>
      <c r="J22" s="67">
        <f>IF(G22="","",SUM((G22-G20)/(I22)))</f>
        <v>24.412870465309307</v>
      </c>
    </row>
    <row r="23" spans="1:10" x14ac:dyDescent="0.25">
      <c r="A23" s="5" t="s">
        <v>42</v>
      </c>
      <c r="B23" s="1"/>
      <c r="C23" s="1"/>
      <c r="D23" s="24"/>
      <c r="E23" s="29" t="s">
        <v>15</v>
      </c>
      <c r="F23" s="5" t="s">
        <v>59</v>
      </c>
      <c r="G23" s="1"/>
      <c r="H23" s="40"/>
      <c r="I23" s="24"/>
      <c r="J23" s="21" t="s">
        <v>69</v>
      </c>
    </row>
    <row r="24" spans="1:10" x14ac:dyDescent="0.25">
      <c r="A24" s="3" t="s">
        <v>1</v>
      </c>
      <c r="B24" s="14">
        <v>54000</v>
      </c>
      <c r="C24" s="39" t="s">
        <v>38</v>
      </c>
      <c r="D24" s="23">
        <v>21.78</v>
      </c>
      <c r="E24" s="65">
        <f>IF(B24="","",SUM((B24-B22)/(D24)))</f>
        <v>22.956841138659318</v>
      </c>
      <c r="F24" s="4" t="s">
        <v>4</v>
      </c>
      <c r="G24" s="14">
        <v>62500</v>
      </c>
      <c r="H24" s="39" t="s">
        <v>38</v>
      </c>
      <c r="I24" s="23">
        <v>20.521000000000001</v>
      </c>
      <c r="J24" s="67">
        <f>IF(G24="","",SUM((G24-G22)/(I24)))</f>
        <v>24.365284342868279</v>
      </c>
    </row>
    <row r="25" spans="1:10" x14ac:dyDescent="0.25">
      <c r="A25" s="5" t="s">
        <v>43</v>
      </c>
      <c r="B25" s="1"/>
      <c r="C25" s="1"/>
      <c r="D25" s="24"/>
      <c r="E25" s="29" t="s">
        <v>16</v>
      </c>
      <c r="F25" s="3" t="s">
        <v>60</v>
      </c>
      <c r="G25" s="2"/>
      <c r="H25" s="39"/>
      <c r="I25" s="22"/>
      <c r="J25" s="21" t="s">
        <v>70</v>
      </c>
    </row>
    <row r="26" spans="1:10" x14ac:dyDescent="0.25">
      <c r="A26" s="3" t="s">
        <v>1</v>
      </c>
      <c r="B26" s="14">
        <v>54500</v>
      </c>
      <c r="C26" s="39" t="s">
        <v>38</v>
      </c>
      <c r="D26" s="23">
        <v>21</v>
      </c>
      <c r="E26" s="65">
        <f>IF(B26="","",SUM((B26-B24)/(D26)))</f>
        <v>23.80952380952381</v>
      </c>
      <c r="F26" s="3" t="s">
        <v>4</v>
      </c>
      <c r="G26" s="16">
        <v>63000</v>
      </c>
      <c r="H26" s="39" t="s">
        <v>38</v>
      </c>
      <c r="I26" s="25">
        <v>20.9</v>
      </c>
      <c r="J26" s="67">
        <f>IF(G26="","",SUM((G26-G24)/(I26)))</f>
        <v>23.923444976076556</v>
      </c>
    </row>
    <row r="27" spans="1:10" x14ac:dyDescent="0.25">
      <c r="A27" s="5" t="s">
        <v>44</v>
      </c>
      <c r="B27" s="1"/>
      <c r="C27" s="1"/>
      <c r="D27" s="24"/>
      <c r="E27" s="29" t="s">
        <v>17</v>
      </c>
      <c r="F27" s="5" t="s">
        <v>85</v>
      </c>
      <c r="G27" s="1"/>
      <c r="H27" s="40"/>
      <c r="I27" s="24"/>
      <c r="J27" s="21" t="s">
        <v>101</v>
      </c>
    </row>
    <row r="28" spans="1:10" x14ac:dyDescent="0.25">
      <c r="A28" s="4" t="s">
        <v>1</v>
      </c>
      <c r="B28" s="14">
        <v>55000</v>
      </c>
      <c r="C28" s="39" t="s">
        <v>38</v>
      </c>
      <c r="D28" s="23">
        <v>21.111000000000001</v>
      </c>
      <c r="E28" s="65">
        <f>IF(B28="","",SUM((B28-B26)/(D28)))</f>
        <v>23.684335180711475</v>
      </c>
      <c r="F28" s="4" t="s">
        <v>4</v>
      </c>
      <c r="G28" s="14">
        <v>63500</v>
      </c>
      <c r="H28" s="39" t="s">
        <v>38</v>
      </c>
      <c r="I28" s="23">
        <v>21.01</v>
      </c>
      <c r="J28" s="67">
        <f>IF(G28="","",SUM((G28-G26)/(I28)))</f>
        <v>23.798191337458352</v>
      </c>
    </row>
    <row r="29" spans="1:10" ht="16.5" thickBot="1" x14ac:dyDescent="0.3">
      <c r="A29" s="5" t="s">
        <v>45</v>
      </c>
      <c r="B29" s="1"/>
      <c r="C29" s="1"/>
      <c r="D29" s="24"/>
      <c r="E29" s="29" t="s">
        <v>32</v>
      </c>
      <c r="F29" s="125" t="s">
        <v>74</v>
      </c>
      <c r="G29" s="126"/>
      <c r="H29" s="127"/>
      <c r="I29" s="128"/>
      <c r="J29" s="60" t="s">
        <v>21</v>
      </c>
    </row>
    <row r="30" spans="1:10" ht="16.5" thickBot="1" x14ac:dyDescent="0.3">
      <c r="A30" s="3" t="s">
        <v>1</v>
      </c>
      <c r="B30" s="14">
        <v>55500</v>
      </c>
      <c r="C30" s="39" t="s">
        <v>38</v>
      </c>
      <c r="D30" s="23">
        <v>21</v>
      </c>
      <c r="E30" s="65">
        <f>IF(B30="","",SUM((B30-B28)/(D30)))</f>
        <v>23.80952380952381</v>
      </c>
      <c r="F30" s="104"/>
      <c r="G30" s="131"/>
      <c r="H30" s="131"/>
      <c r="I30" s="132" t="s">
        <v>54</v>
      </c>
      <c r="J30" s="105">
        <f>ROUND(IF(ISERROR(AVERAGE(E10:E20)),"n/a",(AVERAGE(E10:E20))),2)</f>
        <v>21.73</v>
      </c>
    </row>
    <row r="31" spans="1:10" ht="18" customHeight="1" thickBot="1" x14ac:dyDescent="0.3">
      <c r="A31" s="5" t="s">
        <v>31</v>
      </c>
      <c r="B31" s="1"/>
      <c r="C31" s="1"/>
      <c r="D31" s="24"/>
      <c r="E31" s="29" t="s">
        <v>33</v>
      </c>
      <c r="F31" s="89"/>
      <c r="G31" s="129"/>
      <c r="H31" s="129"/>
      <c r="I31" s="130" t="s">
        <v>91</v>
      </c>
      <c r="J31" s="119">
        <f>ROUND(D44,2)</f>
        <v>23.74</v>
      </c>
    </row>
    <row r="32" spans="1:10" ht="21.75" thickBot="1" x14ac:dyDescent="0.4">
      <c r="A32" s="3" t="s">
        <v>1</v>
      </c>
      <c r="B32" s="14">
        <v>56000</v>
      </c>
      <c r="C32" s="39" t="s">
        <v>38</v>
      </c>
      <c r="D32" s="23">
        <v>20.879000000000001</v>
      </c>
      <c r="E32" s="65">
        <f>IF(B32="","",SUM((B32-B30)/(D32)))</f>
        <v>23.947507064514582</v>
      </c>
      <c r="F32" s="69" t="s">
        <v>75</v>
      </c>
      <c r="G32" s="70"/>
      <c r="H32" s="70"/>
      <c r="I32" s="71"/>
      <c r="J32" s="64" t="s">
        <v>21</v>
      </c>
    </row>
    <row r="33" spans="1:10" x14ac:dyDescent="0.25">
      <c r="A33" s="5" t="s">
        <v>30</v>
      </c>
      <c r="B33" s="1"/>
      <c r="C33" s="1"/>
      <c r="D33" s="24"/>
      <c r="E33" s="29" t="s">
        <v>34</v>
      </c>
      <c r="F33" s="101"/>
      <c r="G33" s="102"/>
      <c r="H33" s="103"/>
      <c r="I33" s="153" t="s">
        <v>47</v>
      </c>
      <c r="J33" s="154">
        <v>16</v>
      </c>
    </row>
    <row r="34" spans="1:10" ht="15.75" thickBot="1" x14ac:dyDescent="0.3">
      <c r="A34" s="3" t="s">
        <v>1</v>
      </c>
      <c r="B34" s="14">
        <v>56500</v>
      </c>
      <c r="C34" s="39" t="s">
        <v>38</v>
      </c>
      <c r="D34" s="23">
        <v>20.568000000000001</v>
      </c>
      <c r="E34" s="65">
        <f>IF(B34="","",SUM((B34-B32)/(D34)))</f>
        <v>24.309607156748346</v>
      </c>
      <c r="F34" s="3"/>
      <c r="G34" s="75"/>
      <c r="H34" s="75"/>
      <c r="I34" s="93" t="s">
        <v>81</v>
      </c>
      <c r="J34" s="155">
        <v>2.99</v>
      </c>
    </row>
    <row r="35" spans="1:10" ht="15.75" thickBot="1" x14ac:dyDescent="0.3">
      <c r="A35" s="5" t="s">
        <v>29</v>
      </c>
      <c r="B35" s="1"/>
      <c r="C35" s="1"/>
      <c r="D35" s="24"/>
      <c r="E35" s="91" t="s">
        <v>35</v>
      </c>
      <c r="F35" s="89"/>
      <c r="G35" s="151"/>
      <c r="H35" s="151"/>
      <c r="I35" s="152" t="s">
        <v>98</v>
      </c>
      <c r="J35" s="157">
        <v>0.19900000000000001</v>
      </c>
    </row>
    <row r="36" spans="1:10" x14ac:dyDescent="0.25">
      <c r="A36" s="3" t="s">
        <v>1</v>
      </c>
      <c r="B36" s="14">
        <v>57000</v>
      </c>
      <c r="C36" s="39" t="s">
        <v>38</v>
      </c>
      <c r="D36" s="23">
        <v>20.6</v>
      </c>
      <c r="E36" s="65">
        <f>IF(B36="","",SUM((B36-B34)/(D36)))</f>
        <v>24.271844660194173</v>
      </c>
      <c r="F36" s="3"/>
      <c r="G36" s="92"/>
      <c r="H36" s="92"/>
      <c r="I36" s="96" t="s">
        <v>94</v>
      </c>
      <c r="J36" s="140">
        <f>SUM(J30*J33)</f>
        <v>347.68</v>
      </c>
    </row>
    <row r="37" spans="1:10" x14ac:dyDescent="0.25">
      <c r="A37" s="162" t="s">
        <v>86</v>
      </c>
      <c r="B37" s="1"/>
      <c r="C37" s="1"/>
      <c r="D37" s="24"/>
      <c r="E37" s="29" t="s">
        <v>36</v>
      </c>
      <c r="F37" s="3"/>
      <c r="G37" s="73"/>
      <c r="H37" s="74"/>
      <c r="I37" s="97" t="s">
        <v>79</v>
      </c>
      <c r="J37" s="140">
        <f>(J31)</f>
        <v>23.74</v>
      </c>
    </row>
    <row r="38" spans="1:10" x14ac:dyDescent="0.25">
      <c r="A38" s="3" t="s">
        <v>1</v>
      </c>
      <c r="B38" s="16">
        <v>57500</v>
      </c>
      <c r="C38" s="39" t="s">
        <v>38</v>
      </c>
      <c r="D38" s="25">
        <v>20.713000000000001</v>
      </c>
      <c r="E38" s="65">
        <f>IF(B38="","",SUM((B38-B36)/(D38)))</f>
        <v>24.13942934389031</v>
      </c>
      <c r="F38" s="3"/>
      <c r="G38" s="73"/>
      <c r="H38" s="74"/>
      <c r="I38" s="97" t="s">
        <v>78</v>
      </c>
      <c r="J38" s="140">
        <f>SUM(J37*J33)</f>
        <v>379.84</v>
      </c>
    </row>
    <row r="39" spans="1:10" x14ac:dyDescent="0.25">
      <c r="A39" s="159" t="s">
        <v>87</v>
      </c>
      <c r="B39" s="160"/>
      <c r="C39" s="160"/>
      <c r="D39" s="161"/>
      <c r="E39" s="163" t="s">
        <v>103</v>
      </c>
      <c r="F39" s="3"/>
      <c r="G39" s="75"/>
      <c r="H39" s="75"/>
      <c r="I39" s="93" t="s">
        <v>80</v>
      </c>
      <c r="J39" s="140">
        <f>SUM(J38-J36)</f>
        <v>32.159999999999968</v>
      </c>
    </row>
    <row r="40" spans="1:10" ht="18" customHeight="1" thickBot="1" x14ac:dyDescent="0.3">
      <c r="A40" s="3" t="s">
        <v>1</v>
      </c>
      <c r="B40" s="16">
        <v>58000</v>
      </c>
      <c r="C40" s="39" t="s">
        <v>38</v>
      </c>
      <c r="D40" s="25">
        <v>21.05</v>
      </c>
      <c r="E40" s="107">
        <f>((B40-B38)/(D40))</f>
        <v>23.752969121140143</v>
      </c>
      <c r="F40" s="72"/>
      <c r="G40" s="73"/>
      <c r="H40" s="74"/>
      <c r="I40" s="97" t="s">
        <v>95</v>
      </c>
      <c r="J40" s="141">
        <f>SUM(J39/J36)</f>
        <v>9.249884951679696E-2</v>
      </c>
    </row>
    <row r="41" spans="1:10" ht="18" customHeight="1" x14ac:dyDescent="0.25">
      <c r="A41" s="35"/>
      <c r="B41" s="36"/>
      <c r="C41" s="36"/>
      <c r="D41" s="36"/>
      <c r="E41" s="108"/>
      <c r="F41" s="3"/>
      <c r="G41" s="76"/>
      <c r="H41" s="77"/>
      <c r="I41" s="93" t="s">
        <v>71</v>
      </c>
      <c r="J41" s="140">
        <f>ROUND((J39/J30),2)</f>
        <v>1.48</v>
      </c>
    </row>
    <row r="42" spans="1:10" ht="15.75" x14ac:dyDescent="0.25">
      <c r="A42" s="148"/>
      <c r="B42" s="112"/>
      <c r="C42" s="113" t="s">
        <v>89</v>
      </c>
      <c r="D42" s="114">
        <f>IF(ISERROR(AVERAGE(E22:E40)),"n/a",(AVERAGE(E22:E40)))</f>
        <v>23.729476024560427</v>
      </c>
      <c r="E42" s="109"/>
      <c r="F42" s="3"/>
      <c r="G42" s="78"/>
      <c r="H42" s="78"/>
      <c r="I42" s="93" t="s">
        <v>73</v>
      </c>
      <c r="J42" s="98">
        <f>SUM(J34*J41)</f>
        <v>4.4252000000000002</v>
      </c>
    </row>
    <row r="43" spans="1:10" ht="16.5" thickBot="1" x14ac:dyDescent="0.3">
      <c r="A43" s="149"/>
      <c r="B43" s="115"/>
      <c r="C43" s="116" t="s">
        <v>93</v>
      </c>
      <c r="D43" s="114">
        <f>IF(ISERROR(AVERAGE(J10:J28)),"n/a",(AVERAGE(J10:J28)))</f>
        <v>23.74455659313675</v>
      </c>
      <c r="E43" s="110"/>
      <c r="F43" s="3"/>
      <c r="G43" s="53"/>
      <c r="H43" s="53"/>
      <c r="I43" s="97" t="s">
        <v>50</v>
      </c>
      <c r="J43" s="139">
        <f>ROUND(SUM((J41*J34)/(J33)),3)</f>
        <v>0.27700000000000002</v>
      </c>
    </row>
    <row r="44" spans="1:10" ht="15.75" thickBot="1" x14ac:dyDescent="0.3">
      <c r="A44" s="149"/>
      <c r="B44" s="115"/>
      <c r="C44" s="117" t="s">
        <v>90</v>
      </c>
      <c r="D44" s="118">
        <f>IF(D43="n/a",(D42),(AVERAGE(D42:D43)))</f>
        <v>23.737016308848588</v>
      </c>
      <c r="E44" s="110"/>
      <c r="F44" s="3"/>
      <c r="G44" s="75"/>
      <c r="H44" s="75"/>
      <c r="I44" s="93" t="s">
        <v>72</v>
      </c>
      <c r="J44" s="99">
        <f>ROUND(J35,3)</f>
        <v>0.19900000000000001</v>
      </c>
    </row>
    <row r="45" spans="1:10" ht="19.5" thickBot="1" x14ac:dyDescent="0.35">
      <c r="A45" s="37"/>
      <c r="B45" s="17"/>
      <c r="C45" s="133">
        <f>ROUND(J45*150,2)</f>
        <v>11.7</v>
      </c>
      <c r="D45" s="134">
        <f>(J45)</f>
        <v>7.8E-2</v>
      </c>
      <c r="E45" s="111"/>
      <c r="F45" s="3"/>
      <c r="G45" s="73"/>
      <c r="H45" s="74"/>
      <c r="I45" s="97" t="s">
        <v>76</v>
      </c>
      <c r="J45" s="156">
        <f>ROUND(J43-J44,3)</f>
        <v>7.8E-2</v>
      </c>
    </row>
    <row r="46" spans="1:10" ht="19.5" thickBot="1" x14ac:dyDescent="0.35">
      <c r="A46" s="37"/>
      <c r="B46" s="17"/>
      <c r="C46" s="18"/>
      <c r="D46" s="18"/>
      <c r="E46" s="111"/>
      <c r="F46" s="3"/>
      <c r="G46" s="136"/>
      <c r="H46" s="137"/>
      <c r="I46" s="120"/>
      <c r="J46" s="138"/>
    </row>
    <row r="47" spans="1:10" ht="27" thickBot="1" x14ac:dyDescent="0.45">
      <c r="A47" s="95"/>
      <c r="B47" s="106"/>
      <c r="C47" s="106"/>
      <c r="D47" s="135"/>
      <c r="E47" s="150"/>
      <c r="F47" s="95"/>
      <c r="G47" s="79"/>
      <c r="H47" s="79"/>
      <c r="I47" s="94" t="s">
        <v>77</v>
      </c>
      <c r="J47" s="100">
        <f>ROUND(C45,3)</f>
        <v>11.7</v>
      </c>
    </row>
    <row r="48" spans="1:10" ht="15.75" thickBot="1" x14ac:dyDescent="0.3">
      <c r="A48" s="123" t="s">
        <v>92</v>
      </c>
      <c r="B48" s="90"/>
      <c r="C48" s="90"/>
      <c r="D48" s="90"/>
      <c r="E48" s="121"/>
      <c r="F48" s="90"/>
      <c r="G48" s="90"/>
      <c r="H48" s="90"/>
      <c r="I48" s="90"/>
      <c r="J48" s="122"/>
    </row>
    <row r="49" spans="6:10" ht="18.75" x14ac:dyDescent="0.3">
      <c r="F49" s="2"/>
      <c r="G49" s="33"/>
      <c r="H49" s="2"/>
      <c r="I49" s="2"/>
      <c r="J49" s="38"/>
    </row>
  </sheetData>
  <sheetProtection password="C468" sheet="1" objects="1" scenarios="1" selectLockedCells="1"/>
  <pageMargins left="0.7" right="0.7" top="0.54960937499999996" bottom="0.75" header="0.3" footer="0.3"/>
  <pageSetup scale="68" orientation="landscape" verticalDpi="200" r:id="rId1"/>
  <headerFooter differentOddEven="1">
    <oddFooter xml:space="preserve">&amp;C&amp;"-,Bold"&amp;18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C14"/>
  <sheetViews>
    <sheetView workbookViewId="0">
      <selection activeCell="H37" sqref="H37"/>
    </sheetView>
  </sheetViews>
  <sheetFormatPr defaultRowHeight="15" x14ac:dyDescent="0.25"/>
  <sheetData>
    <row r="4" spans="1:3" x14ac:dyDescent="0.25">
      <c r="A4" t="s">
        <v>96</v>
      </c>
      <c r="B4" s="32" t="e">
        <f>'Xp3 Gas Calculator'!J30</f>
        <v>#VALUE!</v>
      </c>
    </row>
    <row r="5" spans="1:3" x14ac:dyDescent="0.25">
      <c r="A5" t="s">
        <v>97</v>
      </c>
      <c r="B5" s="32" t="e">
        <f>'Xp3 Gas Calculator'!J31</f>
        <v>#VALUE!</v>
      </c>
    </row>
    <row r="9" spans="1:3" ht="15.75" thickBot="1" x14ac:dyDescent="0.3"/>
    <row r="10" spans="1:3" ht="15.75" x14ac:dyDescent="0.25">
      <c r="B10" s="68" t="str">
        <f>IF(ISERROR(AVERAGE(#REF!,#REF!)),"n/a",AVERAGE(#REF!,#REF!))</f>
        <v>n/a</v>
      </c>
    </row>
    <row r="13" spans="1:3" x14ac:dyDescent="0.25">
      <c r="B13" s="158" t="s">
        <v>96</v>
      </c>
      <c r="C13" s="32">
        <f>'Diesel Calculator'!J30</f>
        <v>21.73</v>
      </c>
    </row>
    <row r="14" spans="1:3" x14ac:dyDescent="0.25">
      <c r="B14" s="158" t="s">
        <v>102</v>
      </c>
      <c r="C14" s="32">
        <f>'Diesel Calculator'!J31</f>
        <v>23.74</v>
      </c>
    </row>
  </sheetData>
  <sheetProtection password="C468"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C14"/>
  <sheetViews>
    <sheetView workbookViewId="0">
      <selection activeCell="G31" sqref="G31"/>
    </sheetView>
  </sheetViews>
  <sheetFormatPr defaultRowHeight="15" x14ac:dyDescent="0.25"/>
  <sheetData>
    <row r="4" spans="1:3" x14ac:dyDescent="0.25">
      <c r="A4" t="s">
        <v>96</v>
      </c>
      <c r="B4" s="32" t="e">
        <f>'Xp3 Gas Calculator'!J30</f>
        <v>#VALUE!</v>
      </c>
    </row>
    <row r="5" spans="1:3" x14ac:dyDescent="0.25">
      <c r="A5" t="s">
        <v>97</v>
      </c>
      <c r="B5" s="32" t="e">
        <f>'Xp3 Gas Calculator'!J31</f>
        <v>#VALUE!</v>
      </c>
    </row>
    <row r="9" spans="1:3" ht="15.75" thickBot="1" x14ac:dyDescent="0.3"/>
    <row r="10" spans="1:3" ht="15.75" x14ac:dyDescent="0.25">
      <c r="B10" s="68" t="str">
        <f>IF(ISERROR(AVERAGE(#REF!,#REF!)),"n/a",AVERAGE(#REF!,#REF!))</f>
        <v>n/a</v>
      </c>
    </row>
    <row r="13" spans="1:3" x14ac:dyDescent="0.25">
      <c r="B13" s="158" t="s">
        <v>96</v>
      </c>
      <c r="C13" s="32">
        <f>'Diesel Calculator'!J30</f>
        <v>21.73</v>
      </c>
    </row>
    <row r="14" spans="1:3" x14ac:dyDescent="0.25">
      <c r="B14" s="158" t="s">
        <v>97</v>
      </c>
      <c r="C14" s="32">
        <f>'Diesel Calculator'!J31</f>
        <v>23.74</v>
      </c>
    </row>
  </sheetData>
  <sheetProtection password="C468"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Xp3 Gas Calculator</vt:lpstr>
      <vt:lpstr>Xp3 Diesel  Calculator</vt:lpstr>
      <vt:lpstr>Diesel Calculator</vt:lpstr>
      <vt:lpstr>Gas graph</vt:lpstr>
      <vt:lpstr>Diesel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Spudic</dc:creator>
  <cp:lastModifiedBy>Tom Spudic</cp:lastModifiedBy>
  <cp:lastPrinted>2019-04-17T13:01:13Z</cp:lastPrinted>
  <dcterms:created xsi:type="dcterms:W3CDTF">2012-12-29T13:02:34Z</dcterms:created>
  <dcterms:modified xsi:type="dcterms:W3CDTF">2019-04-17T16:58:54Z</dcterms:modified>
</cp:coreProperties>
</file>